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reasurers Manual\Mileage Form\CY 2022\"/>
    </mc:Choice>
  </mc:AlternateContent>
  <workbookProtection workbookAlgorithmName="SHA-512" workbookHashValue="bxHnpc9gxGFSxDESCkwYpuMFHnmbAHHQB/0gOMxv/2Jy4RsYOjULnnVD+m1QVp9XHFVOW0Bw2cdnzrG6mNGhsA==" workbookSaltValue="/8nubKv5hHGxMZH8FKJ4qw==" workbookSpinCount="100000" lockStructure="1"/>
  <bookViews>
    <workbookView xWindow="0" yWindow="0" windowWidth="23040" windowHeight="9372"/>
  </bookViews>
  <sheets>
    <sheet name="Everyday Mileage Report" sheetId="4" r:id="rId1"/>
    <sheet name="Meal and Travel Report" sheetId="1" r:id="rId2"/>
    <sheet name="Occasional Mileage Report" sheetId="2" r:id="rId3"/>
    <sheet name="Control Sheet" sheetId="5" state="hidden" r:id="rId4"/>
  </sheets>
  <definedNames>
    <definedName name="Cell_Expense">'Meal and Travel Report'!$J$5</definedName>
    <definedName name="Choose_Building">'Control Sheet'!$AO$3:$AO$40</definedName>
    <definedName name="Choose_Destination">'Control Sheet'!$F$3:$F$32</definedName>
    <definedName name="Choose_Month">'Control Sheet'!$E$3:$E$15</definedName>
    <definedName name="Col_AM">'Control Sheet'!$I$3:$I$33</definedName>
    <definedName name="Col_BOE">'Control Sheet'!$J$3:$J$33</definedName>
    <definedName name="Col_CE">'Control Sheet'!$L$3:$L$33</definedName>
    <definedName name="Col_CM">'Control Sheet'!$M$3:$M$33</definedName>
    <definedName name="Col_CP">'Control Sheet'!$N$3:$N$33</definedName>
    <definedName name="Col_DE">'Control Sheet'!$P$3:$P$33</definedName>
    <definedName name="Col_Distance">'Control Sheet'!$H$3:$H$33</definedName>
    <definedName name="Col_GS">'Control Sheet'!$R$3:$R$33</definedName>
    <definedName name="Col_HS">'Control Sheet'!$S$3:$S$33</definedName>
    <definedName name="Col_KE">'Control Sheet'!$T$3:$T$33</definedName>
    <definedName name="Col_LCR">'Control Sheet'!$U$3:$U$33</definedName>
    <definedName name="Col_LIB">'Control Sheet'!$W$3:$W$33</definedName>
    <definedName name="Col_Location">'Control Sheet'!$AO$2:$AO$40</definedName>
    <definedName name="Col_Location_Code">'Control Sheet'!$AP$2:$AP$40</definedName>
    <definedName name="Col_ME">'Control Sheet'!$X$3:$X$33</definedName>
    <definedName name="Col_PS">'Control Sheet'!$AA$3:$AA$33</definedName>
    <definedName name="Col_RP">'Control Sheet'!$AB$3:$AB$33</definedName>
    <definedName name="Col_RRP">'Control Sheet'!$AC$3:$AC$33</definedName>
    <definedName name="Col_SC">'Control Sheet'!$AD$3:$AD$33</definedName>
    <definedName name="Col_SE">'Control Sheet'!$AE$3:$AE$33</definedName>
    <definedName name="Col_SG">'Control Sheet'!$AF$3:$AF$33</definedName>
    <definedName name="Col_SS">'Control Sheet'!$AH$3:$AH$33</definedName>
    <definedName name="Col_WE">'Control Sheet'!$AI$3:$AI$30</definedName>
    <definedName name="Col_WW">'Control Sheet'!$AJ$3:$AJ$30</definedName>
    <definedName name="Col_ZE">'Control Sheet'!$AK$3:$AK$30</definedName>
    <definedName name="DB_Distance">'Control Sheet'!$H$3:$AK$33</definedName>
    <definedName name="DB_Location">'Control Sheet'!$AO$2:$AP$40</definedName>
    <definedName name="Input_Breakfast">'Meal and Travel Report'!$G$7:$G$18</definedName>
    <definedName name="Input_Date">'Meal and Travel Report'!$C$7:$C$18</definedName>
    <definedName name="Input_Dinner">'Meal and Travel Report'!$I$7:$I$18</definedName>
    <definedName name="Input_Itinerary">'Meal and Travel Report'!$E$7:$E$18</definedName>
    <definedName name="Input_Miles">'Meal and Travel Report'!$K$7:$M$18</definedName>
    <definedName name="Input_PO">'Meal and Travel Report'!$M$23</definedName>
    <definedName name="IRS_Rate">'Control Sheet'!$F$33</definedName>
    <definedName name="List_Expense">'Control Sheet'!$AQ$8:$AQ$10</definedName>
    <definedName name="_xlnm.Print_Area" localSheetId="3">'Control Sheet'!$A$1:$AN$48</definedName>
    <definedName name="_xlnm.Print_Area" localSheetId="0">'Everyday Mileage Report'!$D$1:$AI$31</definedName>
    <definedName name="_xlnm.Print_Area" localSheetId="1">'Meal and Travel Report'!$B$1:$M$32</definedName>
    <definedName name="_xlnm.Print_Area" localSheetId="2">'Occasional Mileage Report'!$H$1:$Q$32</definedName>
    <definedName name="Row_Distance">'Control Sheet'!$H$3:$AK$3</definedName>
    <definedName name="Row_Location">'Control Sheet'!$AO$2:$AP$2</definedName>
    <definedName name="Total_AllDays">'Control Sheet'!$I$35:$AM$44</definedName>
    <definedName name="Total_Day1">'Control Sheet'!$I$35:$I$44</definedName>
    <definedName name="Total_Day10">'Control Sheet'!$R$35:$R$44</definedName>
    <definedName name="Total_Day11">'Control Sheet'!$S$35:$S$44</definedName>
    <definedName name="Total_Day12">'Control Sheet'!$T$35:$T$44</definedName>
    <definedName name="Total_Day13">'Control Sheet'!$U$35:$U$44</definedName>
    <definedName name="Total_Day14">'Control Sheet'!$V$35:$V$44</definedName>
    <definedName name="Total_Day15">'Control Sheet'!$W$35:$W$44</definedName>
    <definedName name="Total_Day16">'Control Sheet'!$X$35:$X$44</definedName>
    <definedName name="Total_Day17">'Control Sheet'!$Y$35:$Y$44</definedName>
    <definedName name="Total_Day18">'Control Sheet'!$Z$35:$Z$44</definedName>
    <definedName name="Total_Day19">'Control Sheet'!$AA$35:$AA$44</definedName>
    <definedName name="Total_Day2">'Control Sheet'!$J$35:$J$44</definedName>
    <definedName name="Total_Day20">'Control Sheet'!$AB$35:$AB$44</definedName>
    <definedName name="Total_Day21">'Control Sheet'!$AC$35:$AC$44</definedName>
    <definedName name="Total_Day22">'Control Sheet'!$AD$35:$AD$44</definedName>
    <definedName name="Total_Day23">'Control Sheet'!$AE$35:$AE$44</definedName>
    <definedName name="Total_Day24">'Control Sheet'!$AF$35:$AF$44</definedName>
    <definedName name="Total_Day25">'Control Sheet'!$AG$35:$AG$44</definedName>
    <definedName name="Total_Day26">'Control Sheet'!$AH$35:$AH$44</definedName>
    <definedName name="Total_Day27">'Control Sheet'!$AI$35:$AI$44</definedName>
    <definedName name="Total_Day28">'Control Sheet'!$AJ$35:$AJ$44</definedName>
    <definedName name="Total_Day29">'Control Sheet'!$AK$35:$AK$44</definedName>
    <definedName name="Total_Day3">'Control Sheet'!$K$35:$K$44</definedName>
    <definedName name="Total_Day30">'Control Sheet'!$AL$35:$AL$44</definedName>
    <definedName name="Total_Day31">'Control Sheet'!$AM$35:$AM$44</definedName>
    <definedName name="Total_Day4">'Control Sheet'!$L$35:$L$44</definedName>
    <definedName name="Total_Day5">'Control Sheet'!$M$35:$M$44</definedName>
    <definedName name="Total_Day6">'Control Sheet'!$N$35:$N$44</definedName>
    <definedName name="Total_Day7">'Control Sheet'!$O$35:$O$44</definedName>
    <definedName name="Total_Day8">'Control Sheet'!$P$35:$P$44</definedName>
    <definedName name="Total_Day9">'Control Sheet'!$Q$35:$Q$44</definedName>
    <definedName name="Total_Miles_Meal">'Control Sheet'!$AM$17:$AM$22</definedName>
    <definedName name="Total_Miles_Occasional">'Control Sheet'!$AS$17:$AT$22</definedName>
  </definedNames>
  <calcPr calcId="162913"/>
</workbook>
</file>

<file path=xl/calcChain.xml><?xml version="1.0" encoding="utf-8"?>
<calcChain xmlns="http://schemas.openxmlformats.org/spreadsheetml/2006/main">
  <c r="E7" i="4" l="1"/>
  <c r="B12" i="5" l="1"/>
  <c r="B13" i="5" s="1"/>
  <c r="B14" i="5" s="1"/>
  <c r="B15" i="5" s="1"/>
  <c r="B16" i="5" s="1"/>
  <c r="B17" i="5" s="1"/>
  <c r="B18" i="5" s="1"/>
  <c r="B19" i="5" s="1"/>
  <c r="B20" i="5" s="1"/>
  <c r="B21" i="5" s="1"/>
  <c r="B22" i="5" s="1"/>
  <c r="B23" i="5" s="1"/>
  <c r="B24" i="5" s="1"/>
  <c r="B25" i="5" s="1"/>
  <c r="B26" i="5" s="1"/>
  <c r="B27" i="5" s="1"/>
  <c r="B28" i="5" s="1"/>
  <c r="B29" i="5" s="1"/>
  <c r="B30" i="5" s="1"/>
  <c r="B31" i="5" s="1"/>
  <c r="B32" i="5" s="1"/>
  <c r="Q31" i="5" l="1"/>
  <c r="O31" i="5"/>
  <c r="M24" i="5" l="1"/>
  <c r="N24" i="5"/>
  <c r="M3" i="5"/>
  <c r="M14" i="5"/>
  <c r="M13" i="5"/>
  <c r="M12" i="5"/>
  <c r="M10" i="5"/>
  <c r="M8" i="5"/>
  <c r="I27" i="5"/>
  <c r="L27" i="5"/>
  <c r="G23" i="4" l="1"/>
  <c r="E23" i="4"/>
  <c r="G21" i="4"/>
  <c r="E21" i="4"/>
  <c r="G19" i="4"/>
  <c r="E19" i="4"/>
  <c r="G17" i="4"/>
  <c r="E17" i="4"/>
  <c r="G15" i="4"/>
  <c r="E15" i="4"/>
  <c r="G13" i="4"/>
  <c r="E13" i="4"/>
  <c r="G11" i="4"/>
  <c r="E11" i="4"/>
  <c r="G9" i="4"/>
  <c r="E9" i="4"/>
  <c r="G7" i="4"/>
  <c r="AG3" i="5" l="1"/>
  <c r="Z3" i="5"/>
  <c r="Y3" i="5"/>
  <c r="W3" i="5"/>
  <c r="V3" i="5"/>
  <c r="I5" i="5" l="1"/>
  <c r="K3" i="5" l="1"/>
  <c r="O3" i="5"/>
  <c r="P19" i="5"/>
  <c r="K18" i="5"/>
  <c r="V16" i="5"/>
  <c r="I15" i="5"/>
  <c r="J15" i="5"/>
  <c r="L15" i="5"/>
  <c r="M15" i="5"/>
  <c r="P15" i="5"/>
  <c r="J6" i="5"/>
  <c r="AU4" i="5"/>
  <c r="AU5" i="5"/>
  <c r="AU15" i="5"/>
  <c r="AU14" i="5"/>
  <c r="AU13" i="5"/>
  <c r="AU12" i="5"/>
  <c r="AU11" i="5"/>
  <c r="AU10" i="5"/>
  <c r="AU9" i="5"/>
  <c r="AU8" i="5"/>
  <c r="AU7" i="5"/>
  <c r="AU6" i="5"/>
  <c r="AV15" i="5"/>
  <c r="AV14" i="5"/>
  <c r="AV13" i="5"/>
  <c r="AV12" i="5"/>
  <c r="AV11" i="5"/>
  <c r="AV10" i="5"/>
  <c r="AV9" i="5"/>
  <c r="AV8" i="5"/>
  <c r="AV7" i="5"/>
  <c r="AV6" i="5"/>
  <c r="AV5" i="5"/>
  <c r="AV4" i="5"/>
  <c r="I3" i="5"/>
  <c r="J3" i="5"/>
  <c r="L3" i="5"/>
  <c r="N3" i="5"/>
  <c r="P3" i="5"/>
  <c r="R3" i="5"/>
  <c r="S3" i="5"/>
  <c r="T3" i="5"/>
  <c r="U3" i="5"/>
  <c r="X3" i="5"/>
  <c r="AA3" i="5"/>
  <c r="AB3" i="5"/>
  <c r="AC3" i="5"/>
  <c r="AD3" i="5"/>
  <c r="AE3" i="5"/>
  <c r="AF3" i="5"/>
  <c r="AH3" i="5"/>
  <c r="AI3" i="5"/>
  <c r="AJ3" i="5"/>
  <c r="AK3" i="5"/>
  <c r="J34" i="5"/>
  <c r="K34" i="5" s="1"/>
  <c r="L34" i="5" s="1"/>
  <c r="M34" i="5" s="1"/>
  <c r="N34" i="5" s="1"/>
  <c r="O34" i="5" s="1"/>
  <c r="P34" i="5" s="1"/>
  <c r="Q34" i="5" s="1"/>
  <c r="R34" i="5" s="1"/>
  <c r="S34" i="5" s="1"/>
  <c r="T34" i="5" s="1"/>
  <c r="U34" i="5" s="1"/>
  <c r="V34" i="5" s="1"/>
  <c r="W34" i="5" s="1"/>
  <c r="X34" i="5" s="1"/>
  <c r="Y34" i="5" s="1"/>
  <c r="Z34" i="5" s="1"/>
  <c r="AA34" i="5" s="1"/>
  <c r="AB34" i="5" s="1"/>
  <c r="AC34" i="5" s="1"/>
  <c r="AD34" i="5" s="1"/>
  <c r="AE34" i="5" s="1"/>
  <c r="AF34" i="5" s="1"/>
  <c r="AG34" i="5" s="1"/>
  <c r="AH34" i="5" s="1"/>
  <c r="AI34" i="5" s="1"/>
  <c r="AJ34" i="5" s="1"/>
  <c r="AK34" i="5" s="1"/>
  <c r="AL34" i="5" s="1"/>
  <c r="AM34" i="5" s="1"/>
  <c r="AH7" i="4"/>
  <c r="AH9" i="4"/>
  <c r="AH11" i="4"/>
  <c r="AH13" i="4"/>
  <c r="AH15" i="4"/>
  <c r="AH17" i="4"/>
  <c r="AH19" i="4"/>
  <c r="AH21" i="4"/>
  <c r="AH23" i="4"/>
  <c r="AN14" i="5"/>
  <c r="AN15" i="5"/>
  <c r="AN12" i="5"/>
  <c r="AN13" i="5"/>
  <c r="AN10" i="5"/>
  <c r="AN11" i="5"/>
  <c r="AN8" i="5"/>
  <c r="AN9" i="5"/>
  <c r="AN6" i="5"/>
  <c r="AN7" i="5"/>
  <c r="AN4" i="5"/>
  <c r="AS5" i="5" s="1"/>
  <c r="AN5" i="5"/>
  <c r="AM4" i="5"/>
  <c r="AM5" i="5"/>
  <c r="AM48" i="5"/>
  <c r="F7" i="4"/>
  <c r="H7" i="4"/>
  <c r="I7" i="4"/>
  <c r="J7" i="4"/>
  <c r="K7" i="4"/>
  <c r="L7" i="4"/>
  <c r="M7" i="4"/>
  <c r="N7" i="4"/>
  <c r="O7" i="4"/>
  <c r="P7" i="4"/>
  <c r="Q7" i="4"/>
  <c r="R7" i="4"/>
  <c r="S7" i="4"/>
  <c r="T7" i="4"/>
  <c r="U7" i="4"/>
  <c r="V7" i="4"/>
  <c r="W7" i="4"/>
  <c r="X7" i="4"/>
  <c r="Y7" i="4"/>
  <c r="Z7" i="4"/>
  <c r="AA7" i="4"/>
  <c r="AB7" i="4"/>
  <c r="AC7" i="4"/>
  <c r="AD7" i="4"/>
  <c r="AE7" i="4"/>
  <c r="AF7" i="4"/>
  <c r="AG7" i="4"/>
  <c r="AI7" i="4"/>
  <c r="F9" i="4"/>
  <c r="H9" i="4"/>
  <c r="I9" i="4"/>
  <c r="J9" i="4"/>
  <c r="K9" i="4"/>
  <c r="L9" i="4"/>
  <c r="M9" i="4"/>
  <c r="N9" i="4"/>
  <c r="O9" i="4"/>
  <c r="P9" i="4"/>
  <c r="Q9" i="4"/>
  <c r="R9" i="4"/>
  <c r="S9" i="4"/>
  <c r="T9" i="4"/>
  <c r="U9" i="4"/>
  <c r="V9" i="4"/>
  <c r="W9" i="4"/>
  <c r="X9" i="4"/>
  <c r="Y9" i="4"/>
  <c r="Z9" i="4"/>
  <c r="AA9" i="4"/>
  <c r="AB9" i="4"/>
  <c r="AC9" i="4"/>
  <c r="AD9" i="4"/>
  <c r="AE9" i="4"/>
  <c r="AF9" i="4"/>
  <c r="AG9" i="4"/>
  <c r="AI9" i="4"/>
  <c r="F11" i="4"/>
  <c r="H11" i="4"/>
  <c r="I11" i="4"/>
  <c r="J11" i="4"/>
  <c r="K11" i="4"/>
  <c r="L11" i="4"/>
  <c r="M11" i="4"/>
  <c r="N11" i="4"/>
  <c r="O11" i="4"/>
  <c r="P11" i="4"/>
  <c r="Q11" i="4"/>
  <c r="R11" i="4"/>
  <c r="S11" i="4"/>
  <c r="T11" i="4"/>
  <c r="U11" i="4"/>
  <c r="V11" i="4"/>
  <c r="W11" i="4"/>
  <c r="X11" i="4"/>
  <c r="Y11" i="4"/>
  <c r="Z11" i="4"/>
  <c r="AA11" i="4"/>
  <c r="AB11" i="4"/>
  <c r="AC11" i="4"/>
  <c r="AD11" i="4"/>
  <c r="AE11" i="4"/>
  <c r="AF11" i="4"/>
  <c r="AG11" i="4"/>
  <c r="AI11" i="4"/>
  <c r="F13" i="4"/>
  <c r="H13" i="4"/>
  <c r="I13" i="4"/>
  <c r="J13" i="4"/>
  <c r="K13" i="4"/>
  <c r="L13" i="4"/>
  <c r="M13" i="4"/>
  <c r="N13" i="4"/>
  <c r="O13" i="4"/>
  <c r="P13" i="4"/>
  <c r="Q13" i="4"/>
  <c r="R13" i="4"/>
  <c r="V39" i="5" s="1"/>
  <c r="S13" i="4"/>
  <c r="T13" i="4"/>
  <c r="U13" i="4"/>
  <c r="V13" i="4"/>
  <c r="W13" i="4"/>
  <c r="X13" i="4"/>
  <c r="Y13" i="4"/>
  <c r="Z13" i="4"/>
  <c r="AA13" i="4"/>
  <c r="AB13" i="4"/>
  <c r="AC13" i="4"/>
  <c r="AD13" i="4"/>
  <c r="AE13" i="4"/>
  <c r="AF13" i="4"/>
  <c r="AG13" i="4"/>
  <c r="AI13" i="4"/>
  <c r="F15" i="4"/>
  <c r="H15" i="4"/>
  <c r="I15" i="4"/>
  <c r="J15" i="4"/>
  <c r="K15" i="4"/>
  <c r="L15" i="4"/>
  <c r="M15" i="4"/>
  <c r="N15" i="4"/>
  <c r="O15" i="4"/>
  <c r="P15" i="4"/>
  <c r="Q15" i="4"/>
  <c r="R15" i="4"/>
  <c r="S15" i="4"/>
  <c r="T15" i="4"/>
  <c r="U15" i="4"/>
  <c r="V15" i="4"/>
  <c r="W15" i="4"/>
  <c r="X15" i="4"/>
  <c r="Y15" i="4"/>
  <c r="Z15" i="4"/>
  <c r="AA15" i="4"/>
  <c r="AB15" i="4"/>
  <c r="AC15" i="4"/>
  <c r="AD15" i="4"/>
  <c r="AE15" i="4"/>
  <c r="AF15" i="4"/>
  <c r="AG15" i="4"/>
  <c r="AI15" i="4"/>
  <c r="F17" i="4"/>
  <c r="H17" i="4"/>
  <c r="I17" i="4"/>
  <c r="J17" i="4"/>
  <c r="K17" i="4"/>
  <c r="L17" i="4"/>
  <c r="M17" i="4"/>
  <c r="N17" i="4"/>
  <c r="O17" i="4"/>
  <c r="P17" i="4"/>
  <c r="Q17" i="4"/>
  <c r="R17" i="4"/>
  <c r="S17" i="4"/>
  <c r="T17" i="4"/>
  <c r="U17" i="4"/>
  <c r="V17" i="4"/>
  <c r="W17" i="4"/>
  <c r="X17" i="4"/>
  <c r="Y17" i="4"/>
  <c r="Z17" i="4"/>
  <c r="AA17" i="4"/>
  <c r="AB17" i="4"/>
  <c r="AC17" i="4"/>
  <c r="AD17" i="4"/>
  <c r="AE17" i="4"/>
  <c r="AF17" i="4"/>
  <c r="AG17" i="4"/>
  <c r="AI17" i="4"/>
  <c r="F19" i="4"/>
  <c r="H19" i="4"/>
  <c r="I19" i="4"/>
  <c r="J19" i="4"/>
  <c r="K19" i="4"/>
  <c r="L19" i="4"/>
  <c r="M19" i="4"/>
  <c r="N19" i="4"/>
  <c r="O19" i="4"/>
  <c r="P19" i="4"/>
  <c r="Q19" i="4"/>
  <c r="R19" i="4"/>
  <c r="S19" i="4"/>
  <c r="T19" i="4"/>
  <c r="U19" i="4"/>
  <c r="V19" i="4"/>
  <c r="W19" i="4"/>
  <c r="X19" i="4"/>
  <c r="Y19" i="4"/>
  <c r="Z19" i="4"/>
  <c r="AA19" i="4"/>
  <c r="AB19" i="4"/>
  <c r="AC19" i="4"/>
  <c r="AD19" i="4"/>
  <c r="AE19" i="4"/>
  <c r="AF19" i="4"/>
  <c r="AG19" i="4"/>
  <c r="AI19" i="4"/>
  <c r="F21" i="4"/>
  <c r="H21" i="4"/>
  <c r="I21" i="4"/>
  <c r="J21" i="4"/>
  <c r="K21" i="4"/>
  <c r="L21" i="4"/>
  <c r="M21" i="4"/>
  <c r="N21" i="4"/>
  <c r="O21" i="4"/>
  <c r="P21" i="4"/>
  <c r="Q21" i="4"/>
  <c r="R21" i="4"/>
  <c r="S21" i="4"/>
  <c r="T21" i="4"/>
  <c r="U21" i="4"/>
  <c r="V21" i="4"/>
  <c r="W21" i="4"/>
  <c r="X21" i="4"/>
  <c r="Y21" i="4"/>
  <c r="Z21" i="4"/>
  <c r="AA21" i="4"/>
  <c r="AB21" i="4"/>
  <c r="AC21" i="4"/>
  <c r="AD21" i="4"/>
  <c r="AE21" i="4"/>
  <c r="AF21" i="4"/>
  <c r="AG21" i="4"/>
  <c r="AI21" i="4"/>
  <c r="F23" i="4"/>
  <c r="H23" i="4"/>
  <c r="I23" i="4"/>
  <c r="J23" i="4"/>
  <c r="K23" i="4"/>
  <c r="L23" i="4"/>
  <c r="M23" i="4"/>
  <c r="N23" i="4"/>
  <c r="O23" i="4"/>
  <c r="P23" i="4"/>
  <c r="Q23" i="4"/>
  <c r="R23" i="4"/>
  <c r="S23" i="4"/>
  <c r="T23" i="4"/>
  <c r="U23" i="4"/>
  <c r="V23" i="4"/>
  <c r="W23" i="4"/>
  <c r="X23" i="4"/>
  <c r="Y23" i="4"/>
  <c r="Z23" i="4"/>
  <c r="AA23" i="4"/>
  <c r="AB23" i="4"/>
  <c r="AC23" i="4"/>
  <c r="AD23" i="4"/>
  <c r="AE23" i="4"/>
  <c r="AF23" i="4"/>
  <c r="AG23" i="4"/>
  <c r="AI23" i="4"/>
  <c r="AJ31" i="5"/>
  <c r="AI31" i="5"/>
  <c r="AH31" i="5"/>
  <c r="AG31" i="5"/>
  <c r="AF31" i="5"/>
  <c r="AE31" i="5"/>
  <c r="AD31" i="5"/>
  <c r="AC31" i="5"/>
  <c r="AB31" i="5"/>
  <c r="AA31" i="5"/>
  <c r="Z31" i="5"/>
  <c r="X31" i="5"/>
  <c r="W31" i="5"/>
  <c r="V31" i="5"/>
  <c r="U31" i="5"/>
  <c r="T31" i="5"/>
  <c r="S31" i="5"/>
  <c r="R31" i="5"/>
  <c r="P31" i="5"/>
  <c r="N31" i="5"/>
  <c r="M31" i="5"/>
  <c r="L31" i="5"/>
  <c r="J31" i="5"/>
  <c r="I31" i="5"/>
  <c r="AI30" i="5"/>
  <c r="AH30" i="5"/>
  <c r="AG30" i="5"/>
  <c r="AF30" i="5"/>
  <c r="AE30" i="5"/>
  <c r="AD30" i="5"/>
  <c r="AC30" i="5"/>
  <c r="AB30" i="5"/>
  <c r="AA30" i="5"/>
  <c r="Z30" i="5"/>
  <c r="X30" i="5"/>
  <c r="W30" i="5"/>
  <c r="V30" i="5"/>
  <c r="U30" i="5"/>
  <c r="T30" i="5"/>
  <c r="S30" i="5"/>
  <c r="R30" i="5"/>
  <c r="P30" i="5"/>
  <c r="N30" i="5"/>
  <c r="M30" i="5"/>
  <c r="L30" i="5"/>
  <c r="J30" i="5"/>
  <c r="I30" i="5"/>
  <c r="AH29" i="5"/>
  <c r="AG29" i="5"/>
  <c r="AF29" i="5"/>
  <c r="AE29" i="5"/>
  <c r="AD29" i="5"/>
  <c r="AC29" i="5"/>
  <c r="AB29" i="5"/>
  <c r="AA29" i="5"/>
  <c r="Z29" i="5"/>
  <c r="X29" i="5"/>
  <c r="W29" i="5"/>
  <c r="V29" i="5"/>
  <c r="U29" i="5"/>
  <c r="T29" i="5"/>
  <c r="S29" i="5"/>
  <c r="R29" i="5"/>
  <c r="P29" i="5"/>
  <c r="N29" i="5"/>
  <c r="M29" i="5"/>
  <c r="L29" i="5"/>
  <c r="J29" i="5"/>
  <c r="I29" i="5"/>
  <c r="AG28" i="5"/>
  <c r="AF28" i="5"/>
  <c r="AE28" i="5"/>
  <c r="AD28" i="5"/>
  <c r="AC28" i="5"/>
  <c r="AB28" i="5"/>
  <c r="AA28" i="5"/>
  <c r="Z28" i="5"/>
  <c r="X28" i="5"/>
  <c r="W28" i="5"/>
  <c r="V28" i="5"/>
  <c r="U28" i="5"/>
  <c r="T28" i="5"/>
  <c r="S28" i="5"/>
  <c r="R28" i="5"/>
  <c r="P28" i="5"/>
  <c r="N28" i="5"/>
  <c r="M28" i="5"/>
  <c r="L28" i="5"/>
  <c r="J28" i="5"/>
  <c r="I28" i="5"/>
  <c r="AF26" i="5"/>
  <c r="AE26" i="5"/>
  <c r="AD26" i="5"/>
  <c r="AC26" i="5"/>
  <c r="AB26" i="5"/>
  <c r="AA26" i="5"/>
  <c r="Z26" i="5"/>
  <c r="X26" i="5"/>
  <c r="W26" i="5"/>
  <c r="V26" i="5"/>
  <c r="U26" i="5"/>
  <c r="T26" i="5"/>
  <c r="S26" i="5"/>
  <c r="R26" i="5"/>
  <c r="P26" i="5"/>
  <c r="N26" i="5"/>
  <c r="M26" i="5"/>
  <c r="L26" i="5"/>
  <c r="J26" i="5"/>
  <c r="I26" i="5"/>
  <c r="AE25" i="5"/>
  <c r="AD25" i="5"/>
  <c r="AC25" i="5"/>
  <c r="AB25" i="5"/>
  <c r="AA25" i="5"/>
  <c r="Z25" i="5"/>
  <c r="X25" i="5"/>
  <c r="W25" i="5"/>
  <c r="V25" i="5"/>
  <c r="U25" i="5"/>
  <c r="T25" i="5"/>
  <c r="S25" i="5"/>
  <c r="R25" i="5"/>
  <c r="P25" i="5"/>
  <c r="N25" i="5"/>
  <c r="M25" i="5"/>
  <c r="L25" i="5"/>
  <c r="J25" i="5"/>
  <c r="I25" i="5"/>
  <c r="AD24" i="5"/>
  <c r="AC24" i="5"/>
  <c r="AB24" i="5"/>
  <c r="AA24" i="5"/>
  <c r="Z24" i="5"/>
  <c r="X24" i="5"/>
  <c r="W24" i="5"/>
  <c r="V24" i="5"/>
  <c r="U24" i="5"/>
  <c r="T24" i="5"/>
  <c r="S24" i="5"/>
  <c r="R24" i="5"/>
  <c r="P24" i="5"/>
  <c r="L24" i="5"/>
  <c r="J24" i="5"/>
  <c r="I24" i="5"/>
  <c r="AC23" i="5"/>
  <c r="AB23" i="5"/>
  <c r="AA23" i="5"/>
  <c r="Z23" i="5"/>
  <c r="X23" i="5"/>
  <c r="W23" i="5"/>
  <c r="V23" i="5"/>
  <c r="U23" i="5"/>
  <c r="T23" i="5"/>
  <c r="S23" i="5"/>
  <c r="R23" i="5"/>
  <c r="P23" i="5"/>
  <c r="N23" i="5"/>
  <c r="M23" i="5"/>
  <c r="L23" i="5"/>
  <c r="J23" i="5"/>
  <c r="I23" i="5"/>
  <c r="AB22" i="5"/>
  <c r="AA22" i="5"/>
  <c r="Z22" i="5"/>
  <c r="X22" i="5"/>
  <c r="W22" i="5"/>
  <c r="V22" i="5"/>
  <c r="U22" i="5"/>
  <c r="T22" i="5"/>
  <c r="S22" i="5"/>
  <c r="R22" i="5"/>
  <c r="P22" i="5"/>
  <c r="N22" i="5"/>
  <c r="M22" i="5"/>
  <c r="L22" i="5"/>
  <c r="J22" i="5"/>
  <c r="I22" i="5"/>
  <c r="AA21" i="5"/>
  <c r="Z21" i="5"/>
  <c r="X21" i="5"/>
  <c r="W21" i="5"/>
  <c r="V21" i="5"/>
  <c r="U21" i="5"/>
  <c r="T21" i="5"/>
  <c r="S21" i="5"/>
  <c r="R21" i="5"/>
  <c r="P21" i="5"/>
  <c r="N21" i="5"/>
  <c r="M21" i="5"/>
  <c r="L21" i="5"/>
  <c r="J21" i="5"/>
  <c r="I21" i="5"/>
  <c r="Z20" i="5"/>
  <c r="X20" i="5"/>
  <c r="W20" i="5"/>
  <c r="V20" i="5"/>
  <c r="U20" i="5"/>
  <c r="T20" i="5"/>
  <c r="S20" i="5"/>
  <c r="R20" i="5"/>
  <c r="P20" i="5"/>
  <c r="N20" i="5"/>
  <c r="M20" i="5"/>
  <c r="L20" i="5"/>
  <c r="J20" i="5"/>
  <c r="I20" i="5"/>
  <c r="X19" i="5"/>
  <c r="W19" i="5"/>
  <c r="V19" i="5"/>
  <c r="U19" i="5"/>
  <c r="T19" i="5"/>
  <c r="S19" i="5"/>
  <c r="R19" i="5"/>
  <c r="M19" i="5"/>
  <c r="L19" i="5"/>
  <c r="J19" i="5"/>
  <c r="I19" i="5"/>
  <c r="J18" i="5"/>
  <c r="W17" i="5"/>
  <c r="V17" i="5"/>
  <c r="U17" i="5"/>
  <c r="T17" i="5"/>
  <c r="S17" i="5"/>
  <c r="R17" i="5"/>
  <c r="P17" i="5"/>
  <c r="N17" i="5"/>
  <c r="M17" i="5"/>
  <c r="L17" i="5"/>
  <c r="J17" i="5"/>
  <c r="I17" i="5"/>
  <c r="U16" i="5"/>
  <c r="T16" i="5"/>
  <c r="S16" i="5"/>
  <c r="R16" i="5"/>
  <c r="P16" i="5"/>
  <c r="N16" i="5"/>
  <c r="M16" i="5"/>
  <c r="L16" i="5"/>
  <c r="J16" i="5"/>
  <c r="I16" i="5"/>
  <c r="T15" i="5"/>
  <c r="S15" i="5"/>
  <c r="T14" i="5"/>
  <c r="S14" i="5"/>
  <c r="R14" i="5"/>
  <c r="P14" i="5"/>
  <c r="N14" i="5"/>
  <c r="L14" i="5"/>
  <c r="J14" i="5"/>
  <c r="I14" i="5"/>
  <c r="S13" i="5"/>
  <c r="R13" i="5"/>
  <c r="P13" i="5"/>
  <c r="N13" i="5"/>
  <c r="L13" i="5"/>
  <c r="J13" i="5"/>
  <c r="I13" i="5"/>
  <c r="R12" i="5"/>
  <c r="P12" i="5"/>
  <c r="N12" i="5"/>
  <c r="L12" i="5"/>
  <c r="J12" i="5"/>
  <c r="I12" i="5"/>
  <c r="P11" i="5"/>
  <c r="N11" i="5"/>
  <c r="M11" i="5"/>
  <c r="L11" i="5"/>
  <c r="J11" i="5"/>
  <c r="I11" i="5"/>
  <c r="N10" i="5"/>
  <c r="L10" i="5"/>
  <c r="J10" i="5"/>
  <c r="I10" i="5"/>
  <c r="L8" i="5"/>
  <c r="J8" i="5"/>
  <c r="I8" i="5"/>
  <c r="J7" i="5"/>
  <c r="I7" i="5"/>
  <c r="B5" i="5"/>
  <c r="B6" i="5" s="1"/>
  <c r="B7" i="5" s="1"/>
  <c r="B8" i="5" s="1"/>
  <c r="B9" i="5" s="1"/>
  <c r="B10" i="5" s="1"/>
  <c r="B11" i="5" s="1"/>
  <c r="Q28" i="2"/>
  <c r="M24" i="1"/>
  <c r="M25" i="1"/>
  <c r="M29" i="1" s="1"/>
  <c r="M26" i="1"/>
  <c r="M27" i="1"/>
  <c r="M28" i="1"/>
  <c r="AG3" i="4"/>
  <c r="O4" i="4"/>
  <c r="P4" i="4" s="1"/>
  <c r="Q4" i="4" s="1"/>
  <c r="R4" i="4" s="1"/>
  <c r="S4" i="4" s="1"/>
  <c r="T4" i="4" s="1"/>
  <c r="U4" i="4" s="1"/>
  <c r="V4" i="4" s="1"/>
  <c r="W4" i="4" s="1"/>
  <c r="X4" i="4" s="1"/>
  <c r="Y4" i="4" s="1"/>
  <c r="Z4" i="4" s="1"/>
  <c r="AA4" i="4" s="1"/>
  <c r="AB4" i="4" s="1"/>
  <c r="AC4" i="4" s="1"/>
  <c r="AD4" i="4" s="1"/>
  <c r="AE4" i="4" s="1"/>
  <c r="AF4" i="4" s="1"/>
  <c r="AG4" i="4" s="1"/>
  <c r="AH4" i="4" s="1"/>
  <c r="AI4" i="4" s="1"/>
  <c r="P3" i="2"/>
  <c r="L3" i="1"/>
  <c r="J7" i="1"/>
  <c r="J9" i="1"/>
  <c r="J11" i="1"/>
  <c r="J13" i="1"/>
  <c r="J15" i="1"/>
  <c r="J17" i="1"/>
  <c r="AD39" i="5" l="1"/>
  <c r="AM39" i="5"/>
  <c r="Y44" i="5"/>
  <c r="AG39" i="5"/>
  <c r="AD44" i="5"/>
  <c r="Y39" i="5"/>
  <c r="AM44" i="5"/>
  <c r="AG44" i="5"/>
  <c r="Q39" i="5"/>
  <c r="X35" i="5"/>
  <c r="AI44" i="5"/>
  <c r="AF44" i="5"/>
  <c r="AA44" i="5"/>
  <c r="X44" i="5"/>
  <c r="AI39" i="5"/>
  <c r="AF39" i="5"/>
  <c r="AA39" i="5"/>
  <c r="X39" i="5"/>
  <c r="S39" i="5"/>
  <c r="P39" i="5"/>
  <c r="N39" i="5"/>
  <c r="L39" i="5"/>
  <c r="AM38" i="5"/>
  <c r="AJ38" i="5"/>
  <c r="AH38" i="5"/>
  <c r="AF38" i="5"/>
  <c r="AD38" i="5"/>
  <c r="AB38" i="5"/>
  <c r="Z38" i="5"/>
  <c r="AK44" i="5"/>
  <c r="AH44" i="5"/>
  <c r="AC44" i="5"/>
  <c r="Z44" i="5"/>
  <c r="AK39" i="5"/>
  <c r="AH39" i="5"/>
  <c r="AC39" i="5"/>
  <c r="Z39" i="5"/>
  <c r="U39" i="5"/>
  <c r="R39" i="5"/>
  <c r="AJ44" i="5"/>
  <c r="AE44" i="5"/>
  <c r="AB44" i="5"/>
  <c r="W44" i="5"/>
  <c r="AJ39" i="5"/>
  <c r="AE39" i="5"/>
  <c r="AB39" i="5"/>
  <c r="W39" i="5"/>
  <c r="T39" i="5"/>
  <c r="O39" i="5"/>
  <c r="M39" i="5"/>
  <c r="K39" i="5"/>
  <c r="AK38" i="5"/>
  <c r="AI38" i="5"/>
  <c r="AG38" i="5"/>
  <c r="AE38" i="5"/>
  <c r="AC38" i="5"/>
  <c r="AA38" i="5"/>
  <c r="V44" i="5"/>
  <c r="L35" i="5"/>
  <c r="T35" i="5"/>
  <c r="AB35" i="5"/>
  <c r="AJ35" i="5"/>
  <c r="I39" i="5"/>
  <c r="J39"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M40"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M41" i="5"/>
  <c r="I42" i="5"/>
  <c r="J42" i="5"/>
  <c r="K42" i="5"/>
  <c r="L42" i="5"/>
  <c r="M42" i="5"/>
  <c r="N42" i="5"/>
  <c r="O42" i="5"/>
  <c r="P42" i="5"/>
  <c r="Q42" i="5"/>
  <c r="R42" i="5"/>
  <c r="S42" i="5"/>
  <c r="T42" i="5"/>
  <c r="U42" i="5"/>
  <c r="V42" i="5"/>
  <c r="W42" i="5"/>
  <c r="X42" i="5"/>
  <c r="Y42" i="5"/>
  <c r="Z42" i="5"/>
  <c r="U44" i="5"/>
  <c r="T44" i="5"/>
  <c r="S44" i="5"/>
  <c r="R44" i="5"/>
  <c r="Q44" i="5"/>
  <c r="P44" i="5"/>
  <c r="O44" i="5"/>
  <c r="N44" i="5"/>
  <c r="M44" i="5"/>
  <c r="L44" i="5"/>
  <c r="K44" i="5"/>
  <c r="J44" i="5"/>
  <c r="I44" i="5"/>
  <c r="AM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AM42" i="5"/>
  <c r="AK42" i="5"/>
  <c r="AJ42" i="5"/>
  <c r="AI42" i="5"/>
  <c r="AH42" i="5"/>
  <c r="AG42" i="5"/>
  <c r="AF42" i="5"/>
  <c r="AE42" i="5"/>
  <c r="AD42" i="5"/>
  <c r="AC42" i="5"/>
  <c r="AB42" i="5"/>
  <c r="AA42" i="5"/>
  <c r="AF35" i="5"/>
  <c r="P35" i="5"/>
  <c r="AL38" i="5"/>
  <c r="AL36" i="5"/>
  <c r="J35" i="5"/>
  <c r="N35" i="5"/>
  <c r="R35" i="5"/>
  <c r="V35" i="5"/>
  <c r="Z35" i="5"/>
  <c r="AD35" i="5"/>
  <c r="AH35" i="5"/>
  <c r="AM35"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M36"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M37" i="5"/>
  <c r="I38" i="5"/>
  <c r="J38" i="5"/>
  <c r="K38" i="5"/>
  <c r="L38" i="5"/>
  <c r="M38" i="5"/>
  <c r="N38" i="5"/>
  <c r="O38" i="5"/>
  <c r="P38" i="5"/>
  <c r="Q38" i="5"/>
  <c r="R38" i="5"/>
  <c r="S38" i="5"/>
  <c r="T38" i="5"/>
  <c r="U38" i="5"/>
  <c r="V38" i="5"/>
  <c r="W38" i="5"/>
  <c r="X38" i="5"/>
  <c r="Y38" i="5"/>
  <c r="AM6" i="5"/>
  <c r="AM8" i="5"/>
  <c r="AM10" i="5"/>
  <c r="AM12" i="5"/>
  <c r="AM14" i="5"/>
  <c r="AT5" i="5"/>
  <c r="AS7" i="5"/>
  <c r="AT7" i="5"/>
  <c r="AS9" i="5"/>
  <c r="AT9" i="5"/>
  <c r="AS11" i="5"/>
  <c r="AT11" i="5"/>
  <c r="AS13" i="5"/>
  <c r="AT13" i="5"/>
  <c r="AS15" i="5"/>
  <c r="AT14" i="5"/>
  <c r="AS4" i="5"/>
  <c r="AS17" i="5" s="1"/>
  <c r="AM7" i="5"/>
  <c r="AM9" i="5"/>
  <c r="AM11" i="5"/>
  <c r="AM13" i="5"/>
  <c r="AM15" i="5"/>
  <c r="AT4" i="5"/>
  <c r="AS6" i="5"/>
  <c r="AT6" i="5"/>
  <c r="AS8" i="5"/>
  <c r="AT8" i="5"/>
  <c r="AS10" i="5"/>
  <c r="AT10" i="5"/>
  <c r="AS12" i="5"/>
  <c r="AT12" i="5"/>
  <c r="AS14" i="5"/>
  <c r="AT15" i="5"/>
  <c r="I36" i="5"/>
  <c r="AM17" i="5"/>
  <c r="AK35" i="5"/>
  <c r="AG35" i="5"/>
  <c r="AC35" i="5"/>
  <c r="Y35" i="5"/>
  <c r="U35" i="5"/>
  <c r="Q35" i="5"/>
  <c r="M35" i="5"/>
  <c r="I35" i="5"/>
  <c r="AL43" i="5"/>
  <c r="AL41" i="5"/>
  <c r="AL39" i="5"/>
  <c r="AL35" i="5"/>
  <c r="AI35" i="5"/>
  <c r="AE35" i="5"/>
  <c r="AA35" i="5"/>
  <c r="W35" i="5"/>
  <c r="S35" i="5"/>
  <c r="O35" i="5"/>
  <c r="K35" i="5"/>
  <c r="AL44" i="5"/>
  <c r="AL42" i="5"/>
  <c r="AL40" i="5"/>
  <c r="AL37" i="5"/>
  <c r="AG30" i="4" l="1"/>
  <c r="AM45" i="5" s="1"/>
  <c r="AG31" i="4"/>
  <c r="Q25" i="4"/>
  <c r="AG25" i="4"/>
  <c r="K25" i="4"/>
  <c r="AA25" i="4"/>
  <c r="AT20" i="5"/>
  <c r="AT18" i="5"/>
  <c r="S25" i="4"/>
  <c r="AT21" i="5"/>
  <c r="AT19" i="5"/>
  <c r="AT17" i="5"/>
  <c r="AS22" i="5"/>
  <c r="I25" i="4"/>
  <c r="Y25" i="4"/>
  <c r="J25" i="4"/>
  <c r="AM18" i="5"/>
  <c r="AS21" i="5"/>
  <c r="AS20" i="5"/>
  <c r="AS19" i="5"/>
  <c r="AS18" i="5"/>
  <c r="AM22" i="5"/>
  <c r="AM20" i="5"/>
  <c r="AE25" i="4"/>
  <c r="G25" i="4"/>
  <c r="O25" i="4"/>
  <c r="W25" i="4"/>
  <c r="M25" i="4"/>
  <c r="AC25" i="4"/>
  <c r="AI25" i="4"/>
  <c r="X25" i="4"/>
  <c r="E25" i="4"/>
  <c r="U25" i="4"/>
  <c r="AF25" i="4"/>
  <c r="P25" i="4"/>
  <c r="N25" i="4"/>
  <c r="V25" i="4"/>
  <c r="AB25" i="4"/>
  <c r="Z25" i="4"/>
  <c r="T25" i="4"/>
  <c r="R25" i="4"/>
  <c r="L25" i="4"/>
  <c r="H25" i="4"/>
  <c r="AD25" i="4"/>
  <c r="F25" i="4"/>
  <c r="AM21" i="5"/>
  <c r="AM19" i="5"/>
  <c r="AT22" i="5"/>
  <c r="AH25" i="4"/>
  <c r="AM47" i="5"/>
  <c r="K30" i="1" l="1"/>
  <c r="Q26" i="2"/>
  <c r="Q32" i="2" s="1"/>
  <c r="O26" i="2"/>
  <c r="M30" i="1"/>
  <c r="M31" i="1" s="1"/>
  <c r="AM46" i="5"/>
</calcChain>
</file>

<file path=xl/comments1.xml><?xml version="1.0" encoding="utf-8"?>
<comments xmlns="http://schemas.openxmlformats.org/spreadsheetml/2006/main">
  <authors>
    <author>Treasurer's Office</author>
  </authors>
  <commentList>
    <comment ref="AG28" authorId="0" shapeId="0">
      <text>
        <r>
          <rPr>
            <b/>
            <sz val="8"/>
            <color indexed="81"/>
            <rFont val="Tahoma"/>
            <family val="2"/>
          </rPr>
          <t>This form will not be processed without a purchase order number.
A requisition / purchase order must be in place prior to any miles traveled. Otherwise, any miles traveled will become the expense of the employee.</t>
        </r>
      </text>
    </comment>
    <comment ref="AG30" authorId="0" shapeId="0">
      <text>
        <r>
          <rPr>
            <b/>
            <sz val="8"/>
            <color indexed="81"/>
            <rFont val="Tahoma"/>
            <family val="2"/>
          </rPr>
          <t>Total Miles Traveled are rounded to the nearest hundredth of one mile. For example:
1.11 x $0.585 = $0.65</t>
        </r>
      </text>
    </comment>
  </commentList>
</comments>
</file>

<file path=xl/comments2.xml><?xml version="1.0" encoding="utf-8"?>
<comments xmlns="http://schemas.openxmlformats.org/spreadsheetml/2006/main">
  <authors>
    <author>Treasurer's Office</author>
  </authors>
  <commentList>
    <comment ref="D5" authorId="0" shapeId="0">
      <text>
        <r>
          <rPr>
            <sz val="9"/>
            <color indexed="81"/>
            <rFont val="Franklin Gothic Book"/>
            <family val="2"/>
          </rPr>
          <t xml:space="preserve">Please use this form for any travel that includes meals and/or other expense reimbursements that have occurred on or after </t>
        </r>
        <r>
          <rPr>
            <b/>
            <sz val="9"/>
            <color indexed="81"/>
            <rFont val="Franklin Gothic Book"/>
            <family val="2"/>
          </rPr>
          <t>JANUARY 1, 2022</t>
        </r>
        <r>
          <rPr>
            <sz val="9"/>
            <color indexed="81"/>
            <rFont val="Franklin Gothic Book"/>
            <family val="2"/>
          </rPr>
          <t xml:space="preserve">.
Please note, the mileage to the Columbus Convention Center also appplies to the following hotels, which are connected to or across from the convention center:
Crowne Plaza @ 33 E. Nationwide Blvd.
Drury Inn &amp; Suites @ 88 E. Nationwide Blvd.
Hampton Inn @ 501 N. High St.
Hilton Downtown @ 400 N. High St.
Hyatt Regency @ 350 N. High St.
Lofts Hotel @ 55 E. Nationwide Blvd.
Red Roof Inn @ 111 E. Nationwide Blvd.
If you are looking to be reimbursed for occasional travel within the district (with no meals or lodging expenses), or occasional travel outside the district (with no meals or lodging expenses), please use the </t>
        </r>
        <r>
          <rPr>
            <b/>
            <sz val="9"/>
            <color indexed="81"/>
            <rFont val="Franklin Gothic Book"/>
            <family val="2"/>
          </rPr>
          <t>OCCASIONAL MILEAGE REPORT</t>
        </r>
        <r>
          <rPr>
            <sz val="9"/>
            <color indexed="81"/>
            <rFont val="Franklin Gothic Book"/>
            <family val="2"/>
          </rPr>
          <t xml:space="preserve">.
If you are looking to be reimbursed for daily travel between district locations, please use the </t>
        </r>
        <r>
          <rPr>
            <b/>
            <sz val="9"/>
            <color indexed="81"/>
            <rFont val="Franklin Gothic Book"/>
            <family val="2"/>
          </rPr>
          <t>EVERYDAY, HIGH FREQUENT TRAVEL REPORT</t>
        </r>
        <r>
          <rPr>
            <sz val="9"/>
            <color indexed="81"/>
            <rFont val="Franklin Gothic Book"/>
            <family val="2"/>
          </rPr>
          <t xml:space="preserve">.
If you have any questions, please call us at </t>
        </r>
        <r>
          <rPr>
            <b/>
            <sz val="9"/>
            <color indexed="81"/>
            <rFont val="Franklin Gothic Book"/>
            <family val="2"/>
          </rPr>
          <t>x7021</t>
        </r>
      </text>
    </comment>
    <comment ref="H5" authorId="0" shapeId="0">
      <text>
        <r>
          <rPr>
            <sz val="9"/>
            <color indexed="81"/>
            <rFont val="Franklin Gothic Book"/>
            <family val="2"/>
          </rPr>
          <t>If any meal or lodging expense was charged to the school district credit card, please use the drop down box on the cell to the right and mark this cell "</t>
        </r>
        <r>
          <rPr>
            <b/>
            <sz val="9"/>
            <color indexed="81"/>
            <rFont val="Franklin Gothic Book"/>
            <family val="2"/>
          </rPr>
          <t>CREDIT CARD</t>
        </r>
        <r>
          <rPr>
            <sz val="9"/>
            <color indexed="81"/>
            <rFont val="Franklin Gothic Book"/>
            <family val="2"/>
          </rPr>
          <t>". Please also report any of these expenses below. Please also note that these expenses are not reimbursable to the employee.
If any meal or lodging expense was paid by an employee, please use the drop down box on the cell to the right and mark this cell "</t>
        </r>
        <r>
          <rPr>
            <b/>
            <sz val="9"/>
            <color indexed="81"/>
            <rFont val="Franklin Gothic Book"/>
            <family val="2"/>
          </rPr>
          <t>EMPLOYEE PAID</t>
        </r>
        <r>
          <rPr>
            <sz val="9"/>
            <color indexed="81"/>
            <rFont val="Franklin Gothic Book"/>
            <family val="2"/>
          </rPr>
          <t>". Please also report any of these expenses below. Please note that any expense paid by the employee with a personal credit card, is not reimbursable, even if the expense is related to school district business.</t>
        </r>
      </text>
    </comment>
    <comment ref="F7" authorId="0" shapeId="0">
      <text>
        <r>
          <rPr>
            <sz val="9"/>
            <color indexed="81"/>
            <rFont val="Franklin Gothic Book"/>
            <family val="2"/>
          </rPr>
          <t>Please enter the actual cost of the meal or the allowance rate, whichever is less.
(B) Breakfast = $10.00 per Day
(L) Lunch = $15.00 per Day
(D) Dinner = $25.00 per Day
All allowances include all applicable taxes and gratuity.
Gratuities to be between 15.0% and 20%.
If the total cost of the meal, including all applicable taxes and gratuity, exceeds the respective allowance rate, the employee is responsible for the difference.
Meals will not be reimbursed for same day, local travel.
Please attach all original, detailed receipts to this form. If the original, detailed receipt is missing, please notify the Treasurer's Office.</t>
        </r>
      </text>
    </comment>
    <comment ref="L7" authorId="0" shapeId="0">
      <text>
        <r>
          <rPr>
            <b/>
            <sz val="9"/>
            <color indexed="81"/>
            <rFont val="Franklin Gothic Book"/>
            <family val="2"/>
          </rPr>
          <t>AIRLINE TICKET GUIDELINES:</t>
        </r>
        <r>
          <rPr>
            <sz val="9"/>
            <color indexed="81"/>
            <rFont val="Franklin Gothic Book"/>
            <family val="2"/>
          </rPr>
          <t xml:space="preserve">
1. Only coach class tickets, or their equivalent, may be purchased.
2. The Ohio Ethics Commission has issued </t>
        </r>
        <r>
          <rPr>
            <b/>
            <sz val="9"/>
            <color indexed="81"/>
            <rFont val="Franklin Gothic Book"/>
            <family val="2"/>
          </rPr>
          <t>Advisory Opinion No. 91-010</t>
        </r>
        <r>
          <rPr>
            <sz val="9"/>
            <color indexed="81"/>
            <rFont val="Franklin Gothic Book"/>
            <family val="2"/>
          </rPr>
          <t>, which prohibits the personal use of frequent flyer credits by state officials and employees when the credits have been accrued during official state business travel. This Opinion applies to all school district travelers.</t>
        </r>
      </text>
    </comment>
    <comment ref="H8" authorId="0" shapeId="0">
      <text>
        <r>
          <rPr>
            <sz val="9"/>
            <color indexed="81"/>
            <rFont val="Franklin Gothic Book"/>
            <family val="2"/>
          </rPr>
          <t xml:space="preserve">Please enter the actual cost of the hotel room or the allowance rate, whichever is less.
(H) Hotel = $150.00 per Day
This allowance includes all applicable taxes. If the hotel includes valet parking in its bill, then the valet parking fee does </t>
        </r>
        <r>
          <rPr>
            <b/>
            <u/>
            <sz val="9"/>
            <color indexed="81"/>
            <rFont val="Franklin Gothic Book"/>
            <family val="2"/>
          </rPr>
          <t>NOT</t>
        </r>
        <r>
          <rPr>
            <sz val="9"/>
            <color indexed="81"/>
            <rFont val="Franklin Gothic Book"/>
            <family val="2"/>
          </rPr>
          <t xml:space="preserve"> count against the hotel allowance rate. Please account for the valet parking fee under the "Other Expenses" section.
If the total cost of the hotel room, including all applicable taxes, exceeds the allowance rate, the employee is responsible for the difference. If a conference rate exceeds the $150 limit, then the conference rate will be accepted.
If travel is 100 miles or less, hotel expenses will not be reimbursed.
Please attach all original, detailed receipts to this form. If the original, detailed receipt is missing, please notify the Treasurer's Office.</t>
        </r>
      </text>
    </comment>
    <comment ref="M23" authorId="0" shapeId="0">
      <text>
        <r>
          <rPr>
            <b/>
            <sz val="8"/>
            <color indexed="81"/>
            <rFont val="Tahoma"/>
            <family val="2"/>
          </rPr>
          <t>This form will not be processed without a purchase order number.
A requisition / purchase order must be in place prior to any miles traveled. Otherwise, any miles traveled will become the expense of the employee.</t>
        </r>
      </text>
    </comment>
    <comment ref="M30" authorId="0" shapeId="0">
      <text>
        <r>
          <rPr>
            <b/>
            <sz val="8"/>
            <color indexed="81"/>
            <rFont val="Tahoma"/>
            <family val="2"/>
          </rPr>
          <t>Total Miles Traveled are rounded to the nearest hundredth of one mile. For example:
1.11 x $0.585 = $0.65</t>
        </r>
      </text>
    </comment>
  </commentList>
</comments>
</file>

<file path=xl/comments3.xml><?xml version="1.0" encoding="utf-8"?>
<comments xmlns="http://schemas.openxmlformats.org/spreadsheetml/2006/main">
  <authors>
    <author>Treasurer's Office</author>
  </authors>
  <commentList>
    <comment ref="I5" authorId="0" shapeId="0">
      <text>
        <r>
          <rPr>
            <sz val="9"/>
            <color indexed="81"/>
            <rFont val="Franklin Gothic Book"/>
            <family val="2"/>
          </rPr>
          <t xml:space="preserve">Please use this form for any travel that includes meals and/or other expense reimbursements that have occurred on or after </t>
        </r>
        <r>
          <rPr>
            <b/>
            <sz val="9"/>
            <color indexed="81"/>
            <rFont val="Franklin Gothic Book"/>
            <family val="2"/>
          </rPr>
          <t>JANUARY 1, 2022</t>
        </r>
        <r>
          <rPr>
            <sz val="9"/>
            <color indexed="81"/>
            <rFont val="Franklin Gothic Book"/>
            <family val="2"/>
          </rPr>
          <t xml:space="preserve">.
Please note, the mileage to the Columbus Convention Center also appplies to the following hotels, which are connected to or across from the convention center:
Crowne Plaza @ 33 E. Nationwide Blvd.
Drury Inn &amp; Suites @ 88 E. Nationwide Blvd.
Hampton Inn @ 501 N. High St.
Hilton Downtown @ 400 N. High St.
Hyatt Regency @ 350 N. High St.
Lofts Hotel @ 55 E. Nationwide Blvd.
Red Roof Inn @ 111 E. Nationwide Blvd.
If you are looking to be reimbursed for travel that includes meals and/or lodging expenses outside the district, please use the </t>
        </r>
        <r>
          <rPr>
            <b/>
            <sz val="9"/>
            <color indexed="81"/>
            <rFont val="Franklin Gothic Book"/>
            <family val="2"/>
          </rPr>
          <t>MEAL and TRAVEL REPORT</t>
        </r>
        <r>
          <rPr>
            <sz val="9"/>
            <color indexed="81"/>
            <rFont val="Franklin Gothic Book"/>
            <family val="2"/>
          </rPr>
          <t xml:space="preserve">.
If you are looking to be reimbursed for daily travel between district locations, please use the </t>
        </r>
        <r>
          <rPr>
            <b/>
            <sz val="9"/>
            <color indexed="81"/>
            <rFont val="Franklin Gothic Book"/>
            <family val="2"/>
          </rPr>
          <t>EVERYDAY, HIGH FREQUENT TRAVEL REPORT</t>
        </r>
        <r>
          <rPr>
            <sz val="9"/>
            <color indexed="81"/>
            <rFont val="Franklin Gothic Book"/>
            <family val="2"/>
          </rPr>
          <t xml:space="preserve">.
If you have any questions, please call us at </t>
        </r>
        <r>
          <rPr>
            <b/>
            <sz val="9"/>
            <color indexed="81"/>
            <rFont val="Franklin Gothic Book"/>
            <family val="2"/>
          </rPr>
          <t>x7021</t>
        </r>
      </text>
    </comment>
    <comment ref="M5" authorId="0" shapeId="0">
      <text>
        <r>
          <rPr>
            <sz val="9"/>
            <color indexed="81"/>
            <rFont val="Franklin Gothic Book"/>
            <family val="2"/>
          </rPr>
          <t xml:space="preserve">Please use this form for any travel that includes meals and/or other expense reimbursements that have occurred on or after </t>
        </r>
        <r>
          <rPr>
            <b/>
            <sz val="9"/>
            <color indexed="81"/>
            <rFont val="Franklin Gothic Book"/>
            <family val="2"/>
          </rPr>
          <t>JANUARY 1, 2022</t>
        </r>
        <r>
          <rPr>
            <sz val="9"/>
            <color indexed="81"/>
            <rFont val="Franklin Gothic Book"/>
            <family val="2"/>
          </rPr>
          <t xml:space="preserve">.
Please note, the mileage to the Columbus Convention Center also appplies to the following hotels, which are connected to or across from the convention center:
Crowne Plaza @ 33 E. Nationwide Blvd.
Drury Inn &amp; Suites @ 88 E. Nationwide Blvd.
Hampton Inn @ 501 N. High St.
Hilton Downtown @ 400 N. High St.
Hyatt Regency @ 350 N. High St.
Lofts Hotel @ 55 E. Nationwide Blvd.
Red Roof Inn @ 111 E. Nationwide Blvd.
If you are looking to be reimbursed for travel that includes meals and/or lodging expenses outside the district, please use the </t>
        </r>
        <r>
          <rPr>
            <b/>
            <sz val="9"/>
            <color indexed="81"/>
            <rFont val="Franklin Gothic Book"/>
            <family val="2"/>
          </rPr>
          <t>MEAL and TRAVEL REPORT</t>
        </r>
        <r>
          <rPr>
            <sz val="9"/>
            <color indexed="81"/>
            <rFont val="Franklin Gothic Book"/>
            <family val="2"/>
          </rPr>
          <t xml:space="preserve">.
If you are looking to be reimbursed for daily travel between district locations, please use the </t>
        </r>
        <r>
          <rPr>
            <b/>
            <sz val="9"/>
            <color indexed="81"/>
            <rFont val="Franklin Gothic Book"/>
            <family val="2"/>
          </rPr>
          <t>EVERYDAY, HIGH FREQUENT TRAVEL REPORT</t>
        </r>
        <r>
          <rPr>
            <sz val="9"/>
            <color indexed="81"/>
            <rFont val="Franklin Gothic Book"/>
            <family val="2"/>
          </rPr>
          <t xml:space="preserve">.
If you have any questions, please call us at </t>
        </r>
        <r>
          <rPr>
            <b/>
            <sz val="9"/>
            <color indexed="81"/>
            <rFont val="Franklin Gothic Book"/>
            <family val="2"/>
          </rPr>
          <t>x7021</t>
        </r>
      </text>
    </comment>
    <comment ref="Q23" authorId="0" shapeId="0">
      <text>
        <r>
          <rPr>
            <b/>
            <sz val="8"/>
            <color indexed="81"/>
            <rFont val="Tahoma"/>
            <family val="2"/>
          </rPr>
          <t>This form will not be processed without a purchase order number. A requisition / purchase order must be in place prior to any miles traveled. Otherwise, any miles traveled will become the expense of the employee.</t>
        </r>
      </text>
    </comment>
    <comment ref="Q26" authorId="0" shapeId="0">
      <text>
        <r>
          <rPr>
            <b/>
            <sz val="8"/>
            <color indexed="81"/>
            <rFont val="Tahoma"/>
            <family val="2"/>
          </rPr>
          <t>Total Miles Traveled are rounded to the nearest hundredth of one mile. For example:
1.11 x $0.585 = $0.65</t>
        </r>
      </text>
    </comment>
  </commentList>
</comments>
</file>

<file path=xl/sharedStrings.xml><?xml version="1.0" encoding="utf-8"?>
<sst xmlns="http://schemas.openxmlformats.org/spreadsheetml/2006/main" count="499" uniqueCount="248">
  <si>
    <t>STRONGSVILLE CITY SCHOOL DISTRICT</t>
  </si>
  <si>
    <t>Employee Name:</t>
  </si>
  <si>
    <t>Title:</t>
  </si>
  <si>
    <t>Date Prepared:</t>
  </si>
  <si>
    <t>Date</t>
  </si>
  <si>
    <t>Meals &amp; Lodging</t>
  </si>
  <si>
    <t>Miles Traveled</t>
  </si>
  <si>
    <t>Other Expenses</t>
  </si>
  <si>
    <t>mm-dd-yy</t>
  </si>
  <si>
    <t>Travel Points</t>
  </si>
  <si>
    <t>CODES: B = Breakfast, L = Lunch, D = Dinner, H = Hotel</t>
  </si>
  <si>
    <t>Daily Total</t>
  </si>
  <si>
    <t>Enter # of Miles</t>
  </si>
  <si>
    <t>Description</t>
  </si>
  <si>
    <t>Expense</t>
  </si>
  <si>
    <t>From:</t>
  </si>
  <si>
    <t>B</t>
  </si>
  <si>
    <t>D</t>
  </si>
  <si>
    <t>To:</t>
  </si>
  <si>
    <t>L</t>
  </si>
  <si>
    <t>H</t>
  </si>
  <si>
    <t>Enter Reason for Travel and Event Traveled To:</t>
  </si>
  <si>
    <t>I Certify</t>
  </si>
  <si>
    <t>6. Travel was at the lowest, reasonable cost.</t>
  </si>
  <si>
    <t>BREAKFAST</t>
  </si>
  <si>
    <t>7. Expenses, if applicable, comply with the conditions of the respective grant.</t>
  </si>
  <si>
    <t>LUNCH</t>
  </si>
  <si>
    <t>DINNER</t>
  </si>
  <si>
    <t>HOTEL</t>
  </si>
  <si>
    <t>OTHER</t>
  </si>
  <si>
    <t>Signature of Employee</t>
  </si>
  <si>
    <t>4. BOE Credit Cards are not reimbursable expenses.</t>
  </si>
  <si>
    <t>5. Expenses were out-of-pocket and should be reimbursed to me.</t>
  </si>
  <si>
    <t>Signature of Approving Administrator</t>
  </si>
  <si>
    <r>
      <t xml:space="preserve">Please click on the </t>
    </r>
    <r>
      <rPr>
        <b/>
        <sz val="8"/>
        <color indexed="10"/>
        <rFont val="Franklin Gothic Book"/>
        <family val="2"/>
      </rPr>
      <t>RED</t>
    </r>
    <r>
      <rPr>
        <sz val="8"/>
        <rFont val="Franklin Gothic Book"/>
        <family val="2"/>
      </rPr>
      <t xml:space="preserve"> bordered boxes for additional assistance.</t>
    </r>
  </si>
  <si>
    <r>
      <t xml:space="preserve">Enter </t>
    </r>
    <r>
      <rPr>
        <b/>
        <sz val="9"/>
        <rFont val="Franklin Gothic Book"/>
        <family val="2"/>
      </rPr>
      <t>Purchase Order</t>
    </r>
    <r>
      <rPr>
        <sz val="9"/>
        <rFont val="Franklin Gothic Book"/>
        <family val="2"/>
      </rPr>
      <t xml:space="preserve"> Number</t>
    </r>
  </si>
  <si>
    <t>3. All expenses shown are business related &amp; correct.</t>
  </si>
  <si>
    <t>Total Reimbursement</t>
  </si>
  <si>
    <t>Code</t>
  </si>
  <si>
    <t>Selected</t>
  </si>
  <si>
    <t>Col #1</t>
  </si>
  <si>
    <t>From #1</t>
  </si>
  <si>
    <t>*** NO TRAVEL ***</t>
  </si>
  <si>
    <t>To #1</t>
  </si>
  <si>
    <t>*** TO FROM EMPLOYEE HOME ***</t>
  </si>
  <si>
    <t>From #2</t>
  </si>
  <si>
    <t>*** HOME VISIT ***</t>
  </si>
  <si>
    <t>To #2</t>
  </si>
  <si>
    <t>*** OTHER LOCATION ***</t>
  </si>
  <si>
    <t>From #3</t>
  </si>
  <si>
    <t>AM</t>
  </si>
  <si>
    <t>To #3</t>
  </si>
  <si>
    <t>From #4</t>
  </si>
  <si>
    <t>To #4</t>
  </si>
  <si>
    <t>From #5</t>
  </si>
  <si>
    <t>Board of Education Building</t>
  </si>
  <si>
    <t>BOE</t>
  </si>
  <si>
    <t>To #5</t>
  </si>
  <si>
    <t>Bus Garage</t>
  </si>
  <si>
    <t>SS</t>
  </si>
  <si>
    <t>From #6</t>
  </si>
  <si>
    <t>To #6</t>
  </si>
  <si>
    <t>Chapman Elementary</t>
  </si>
  <si>
    <t>CE</t>
  </si>
  <si>
    <t>Creative Playrooms</t>
  </si>
  <si>
    <t>CP</t>
  </si>
  <si>
    <t>TRIP</t>
  </si>
  <si>
    <t>F/T #1</t>
  </si>
  <si>
    <t>F/T #2</t>
  </si>
  <si>
    <t>Drake Elementary</t>
  </si>
  <si>
    <t>DE</t>
  </si>
  <si>
    <t>F/T #3</t>
  </si>
  <si>
    <t>F/T #4</t>
  </si>
  <si>
    <t>Goddard School</t>
  </si>
  <si>
    <t>GS</t>
  </si>
  <si>
    <t>F/T #5</t>
  </si>
  <si>
    <t>F/T #6</t>
  </si>
  <si>
    <t>Kinsner Elementary</t>
  </si>
  <si>
    <t>KE</t>
  </si>
  <si>
    <t>LeChaperon Rouge</t>
  </si>
  <si>
    <t>LCR</t>
  </si>
  <si>
    <t>Library</t>
  </si>
  <si>
    <t>LIB</t>
  </si>
  <si>
    <t>Muraski Elementary</t>
  </si>
  <si>
    <t>ME</t>
  </si>
  <si>
    <t>Preschool</t>
  </si>
  <si>
    <t>PS</t>
  </si>
  <si>
    <t>Ridgewood Preschool</t>
  </si>
  <si>
    <t>RP</t>
  </si>
  <si>
    <t>Royal Redeemer Preschool</t>
  </si>
  <si>
    <t>RRP</t>
  </si>
  <si>
    <t>Stages</t>
  </si>
  <si>
    <t>Strongsville Co-Op</t>
  </si>
  <si>
    <t>SC</t>
  </si>
  <si>
    <t>Strongsville High School</t>
  </si>
  <si>
    <t>HS</t>
  </si>
  <si>
    <t>Support Services Building</t>
  </si>
  <si>
    <t>Surrarrer Elementary</t>
  </si>
  <si>
    <t>SE</t>
  </si>
  <si>
    <t>Transportation Office</t>
  </si>
  <si>
    <t>Warehouse</t>
  </si>
  <si>
    <t>Whitney Elementary</t>
  </si>
  <si>
    <t>WE</t>
  </si>
  <si>
    <t>Wishing Well</t>
  </si>
  <si>
    <t>WW</t>
  </si>
  <si>
    <r>
      <t xml:space="preserve">Enter </t>
    </r>
    <r>
      <rPr>
        <b/>
        <sz val="9"/>
        <rFont val="Franklin Gothic Book"/>
        <family val="2"/>
      </rPr>
      <t>Purchase Order</t>
    </r>
    <r>
      <rPr>
        <sz val="9"/>
        <rFont val="Franklin Gothic Book"/>
        <family val="2"/>
      </rPr>
      <t xml:space="preserve"> Number(s)</t>
    </r>
  </si>
  <si>
    <r>
      <t xml:space="preserve">Total </t>
    </r>
    <r>
      <rPr>
        <b/>
        <sz val="9"/>
        <rFont val="Franklin Gothic Book"/>
        <family val="2"/>
      </rPr>
      <t>Other</t>
    </r>
    <r>
      <rPr>
        <sz val="9"/>
        <rFont val="Franklin Gothic Book"/>
        <family val="2"/>
      </rPr>
      <t xml:space="preserve"> to be Reimbursed</t>
    </r>
  </si>
  <si>
    <t>Reporting Month:</t>
  </si>
  <si>
    <t>01</t>
  </si>
  <si>
    <t>02</t>
  </si>
  <si>
    <t>03</t>
  </si>
  <si>
    <t>04</t>
  </si>
  <si>
    <t>05</t>
  </si>
  <si>
    <t>06</t>
  </si>
  <si>
    <t>07</t>
  </si>
  <si>
    <t>08</t>
  </si>
  <si>
    <t>09</t>
  </si>
  <si>
    <t>From</t>
  </si>
  <si>
    <t>To</t>
  </si>
  <si>
    <t>Total Miles</t>
  </si>
  <si>
    <t>I Certify =&gt;</t>
  </si>
  <si>
    <t>Purchase Order Number(s):</t>
  </si>
  <si>
    <t>Total Miles Traveled</t>
  </si>
  <si>
    <t>Amount to Reimbursed</t>
  </si>
  <si>
    <t>11109 Webster Rd.</t>
  </si>
  <si>
    <t>JULY</t>
  </si>
  <si>
    <t>AUGUST</t>
  </si>
  <si>
    <t>SEPTEMBER</t>
  </si>
  <si>
    <t>13200 Pearl Rd.</t>
  </si>
  <si>
    <t>OCTOBER</t>
  </si>
  <si>
    <t>NOVEMBER</t>
  </si>
  <si>
    <t>13883 Drake Rd.</t>
  </si>
  <si>
    <t>DECEMBER</t>
  </si>
  <si>
    <t>16000 Foltz Pkwy</t>
  </si>
  <si>
    <t>JANUARY</t>
  </si>
  <si>
    <t>FEBRUARY</t>
  </si>
  <si>
    <t>MARCH</t>
  </si>
  <si>
    <t>20566 Albion Rd.</t>
  </si>
  <si>
    <t>APRIL</t>
  </si>
  <si>
    <t>MAY</t>
  </si>
  <si>
    <t>13590 Falling Water Rd.</t>
  </si>
  <si>
    <t>JUNE</t>
  </si>
  <si>
    <t>19091 Waterford Pkwy</t>
  </si>
  <si>
    <t>14780 Pearl Rd.</t>
  </si>
  <si>
    <t>18700 Westwood Dr.</t>
  </si>
  <si>
    <t>20270 Royalton Rd.</t>
  </si>
  <si>
    <t>19543 Lunn Rd.</t>
  </si>
  <si>
    <t>13354 Pearl Rd.</t>
  </si>
  <si>
    <t>11680 Royalton Rd.</t>
  </si>
  <si>
    <t>17290 Pearl Rd.</t>
  </si>
  <si>
    <t>20025 Lunn Rd.</t>
  </si>
  <si>
    <t>15650 Pearl Rd.</t>
  </si>
  <si>
    <t>9306 Priem Rd.</t>
  </si>
  <si>
    <t>13548 Whitney Rd.</t>
  </si>
  <si>
    <t>19419 Royalton Rd.</t>
  </si>
  <si>
    <t>18199 Cook Ave.</t>
  </si>
  <si>
    <t>DAY</t>
  </si>
  <si>
    <t>F/T #7</t>
  </si>
  <si>
    <t>F/T #8</t>
  </si>
  <si>
    <t>F/T #9</t>
  </si>
  <si>
    <t>F/T #10</t>
  </si>
  <si>
    <r>
      <t>1</t>
    </r>
    <r>
      <rPr>
        <sz val="8"/>
        <rFont val="Franklin Gothic Book"/>
        <family val="2"/>
      </rPr>
      <t>. I have read and understood the Board travel and expense reimbursement policies.</t>
    </r>
  </si>
  <si>
    <r>
      <t>3.</t>
    </r>
    <r>
      <rPr>
        <sz val="8"/>
        <rFont val="Franklin Gothic Book"/>
        <family val="2"/>
      </rPr>
      <t xml:space="preserve"> All expenses are business related &amp; correct.</t>
    </r>
  </si>
  <si>
    <r>
      <t>4.</t>
    </r>
    <r>
      <rPr>
        <sz val="8"/>
        <rFont val="Franklin Gothic Book"/>
        <family val="2"/>
      </rPr>
      <t xml:space="preserve"> Purchase order(s) were in place prior to any travel.</t>
    </r>
  </si>
  <si>
    <r>
      <t>5.</t>
    </r>
    <r>
      <rPr>
        <sz val="8"/>
        <rFont val="Franklin Gothic Book"/>
        <family val="2"/>
      </rPr>
      <t xml:space="preserve"> Expenses were out-of-pocket and should be reimbursed to me.</t>
    </r>
  </si>
  <si>
    <r>
      <t>6.</t>
    </r>
    <r>
      <rPr>
        <sz val="8"/>
        <rFont val="Franklin Gothic Book"/>
        <family val="2"/>
      </rPr>
      <t xml:space="preserve"> Travel was at the lowest, reasonable cost.</t>
    </r>
  </si>
  <si>
    <r>
      <t>7.</t>
    </r>
    <r>
      <rPr>
        <sz val="8"/>
        <rFont val="Franklin Gothic Book"/>
        <family val="2"/>
      </rPr>
      <t xml:space="preserve"> Expenses, if applicable, comply with the conditions of the respective grant.</t>
    </r>
  </si>
  <si>
    <t>ZZZZZZZZ</t>
  </si>
  <si>
    <t>Day</t>
  </si>
  <si>
    <t>Taxi Fare(s)</t>
  </si>
  <si>
    <t>Turnpike Toll(s)</t>
  </si>
  <si>
    <t>Parking Fee(s)</t>
  </si>
  <si>
    <t>1. I have read and understood any and all Board travel and expense reimbursement policies.</t>
  </si>
  <si>
    <t>Signature of Building Principal or Administrator</t>
  </si>
  <si>
    <t>Registration Fee(s)</t>
  </si>
  <si>
    <t>Sum of Database</t>
  </si>
  <si>
    <t>Strongsville Public Library</t>
  </si>
  <si>
    <t>2. I have read &amp; understood the Treasurer's Office Procedures Manual related to travel. No expenses listed were in violation of any BOE policy, any District procedure, or any State law or ethical guideline.</t>
  </si>
  <si>
    <t>Employee:</t>
  </si>
  <si>
    <t>SGP</t>
  </si>
  <si>
    <t>All Mileage between Locations was taken from the MapQuest.com website, August 2010.</t>
  </si>
  <si>
    <t>Stages Preschool</t>
  </si>
  <si>
    <t>15245 Tracy Lane</t>
  </si>
  <si>
    <t>High School</t>
  </si>
  <si>
    <r>
      <t>2.</t>
    </r>
    <r>
      <rPr>
        <sz val="8"/>
        <rFont val="Franklin Gothic Book"/>
        <family val="2"/>
      </rPr>
      <t xml:space="preserve"> I have read and understood the procedures related to travel and reimbursable expenses. No expenses listed were in violation of BOE policy.</t>
    </r>
  </si>
  <si>
    <t>POL</t>
  </si>
  <si>
    <t>Polaris Career Center</t>
  </si>
  <si>
    <t>7285 Old Oak Blvd.</t>
  </si>
  <si>
    <t>Sum of Everyday</t>
  </si>
  <si>
    <t>Sum of Occasional</t>
  </si>
  <si>
    <t>SJJ</t>
  </si>
  <si>
    <t>12700 Pearl Rd.</t>
  </si>
  <si>
    <t>St. Joseph &amp; John</t>
  </si>
  <si>
    <t>St. Joseph and John</t>
  </si>
  <si>
    <t>OASBO</t>
  </si>
  <si>
    <t>OH Association of School Business Officials</t>
  </si>
  <si>
    <t>LOCATION ADDRESSES</t>
  </si>
  <si>
    <t>MONTH</t>
  </si>
  <si>
    <t>DESTINATION CODES</t>
  </si>
  <si>
    <t>DISTANCES BETWEEN LOCATIONS</t>
  </si>
  <si>
    <t>MEAL and TRAVEL</t>
  </si>
  <si>
    <t>OCCASIONAL MILEAGE</t>
  </si>
  <si>
    <t>Col #2</t>
  </si>
  <si>
    <t>Location</t>
  </si>
  <si>
    <t>#</t>
  </si>
  <si>
    <t>DAY #1</t>
  </si>
  <si>
    <t>DAY #2</t>
  </si>
  <si>
    <t>DAY #3</t>
  </si>
  <si>
    <t>DAY #4</t>
  </si>
  <si>
    <t>DAY #5</t>
  </si>
  <si>
    <t>DAY #6</t>
  </si>
  <si>
    <t>I CERTIFY:</t>
  </si>
  <si>
    <t>C/C or EMPLOYEE?</t>
  </si>
  <si>
    <t>CREDIT CARD</t>
  </si>
  <si>
    <t>EMPLOYEE PAID</t>
  </si>
  <si>
    <t>TOTAL MEAL and LODGING EXPENSES</t>
  </si>
  <si>
    <t>TOTAL FOR ALL EXPENSES</t>
  </si>
  <si>
    <t>TRECA</t>
  </si>
  <si>
    <t>100 Executive Dr.</t>
  </si>
  <si>
    <t>TRE</t>
  </si>
  <si>
    <t>OAS</t>
  </si>
  <si>
    <t>400 N. High St.</t>
  </si>
  <si>
    <t>Columbus Convention Center</t>
  </si>
  <si>
    <t>CCC</t>
  </si>
  <si>
    <t>TRAVEL TO / FROM:</t>
  </si>
  <si>
    <t>Cuyahoga County Auditor</t>
  </si>
  <si>
    <t>CUY</t>
  </si>
  <si>
    <t>CODE</t>
  </si>
  <si>
    <r>
      <t xml:space="preserve">Meal &amp; Travel Expenses to be Reimbursed </t>
    </r>
    <r>
      <rPr>
        <b/>
        <sz val="8"/>
        <rFont val="Times New Roman"/>
        <family val="1"/>
      </rPr>
      <t>(to be used only if there are meal or travel expenses)</t>
    </r>
  </si>
  <si>
    <r>
      <t xml:space="preserve">Occasional Mileage Reimbursement </t>
    </r>
    <r>
      <rPr>
        <b/>
        <sz val="8"/>
        <rFont val="Times New Roman"/>
        <family val="1"/>
      </rPr>
      <t>(to be used if there are no travel &amp; meal expenses, or if travel is not on a daily basis)</t>
    </r>
  </si>
  <si>
    <t>Everyday, High Frequent Travel Reimbursement</t>
  </si>
  <si>
    <t>CS</t>
  </si>
  <si>
    <t>Computer Services</t>
  </si>
  <si>
    <t>Board of Education</t>
  </si>
  <si>
    <t>Current IRS Rate</t>
  </si>
  <si>
    <t>Educational Service Center - Cuyahoga</t>
  </si>
  <si>
    <t>ESC</t>
  </si>
  <si>
    <t>Educational Service Center</t>
  </si>
  <si>
    <t>6393 Oak Tree Blvd.</t>
  </si>
  <si>
    <t>TRECA/META</t>
  </si>
  <si>
    <t>Strongsville Middle</t>
  </si>
  <si>
    <t>SMS</t>
  </si>
  <si>
    <t>Strongsville Middle School</t>
  </si>
  <si>
    <t>2079 E 9th street</t>
  </si>
  <si>
    <r>
      <t xml:space="preserve">FOR TRAVEL ON OR AFTER </t>
    </r>
    <r>
      <rPr>
        <b/>
        <sz val="12"/>
        <color indexed="10"/>
        <rFont val="Times New Roman"/>
        <family val="1"/>
      </rPr>
      <t>JANUARY 1, 2022</t>
    </r>
  </si>
  <si>
    <r>
      <t xml:space="preserve">FOR TRAVEL ON OR AFTER </t>
    </r>
    <r>
      <rPr>
        <b/>
        <sz val="10"/>
        <color indexed="10"/>
        <rFont val="Times New Roman"/>
        <family val="1"/>
      </rPr>
      <t>JANUARY 1, 2022</t>
    </r>
  </si>
  <si>
    <t>98 Commerce Park</t>
  </si>
  <si>
    <t>Albion Middle School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</si>
</sst>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_);\(0\)"/>
    <numFmt numFmtId="165" formatCode="&quot;$&quot;#,##0\ ;\(&quot;$&quot;#,##0\)"/>
    <numFmt numFmtId="166" formatCode="mm/dd/yy;@"/>
    <numFmt numFmtId="167" formatCode="#,##0.0_);[Red]\(#,##0.0\)"/>
    <numFmt numFmtId="168" formatCode="_(&quot;$&quot;* #,##0.000_);_(&quot;$&quot;* \(#,##0.000\);_(&quot;$&quot;* &quot;-&quot;???_);_(@_)"/>
    <numFmt numFmtId="169" formatCode="#,##0.0000_);\(#,##0.0000\)"/>
  </numFmts>
  <fonts count="38" x14ac:knownFonts="1">
    <font>
      <sz val="10"/>
      <name val="Arial"/>
    </font>
    <font>
      <sz val="10"/>
      <name val="Arial"/>
      <family val="2"/>
    </font>
    <font>
      <sz val="8"/>
      <name val="Arial"/>
      <family val="2"/>
    </font>
    <font>
      <sz val="8"/>
      <name val="Franklin Gothic Book"/>
      <family val="2"/>
    </font>
    <font>
      <b/>
      <sz val="8"/>
      <color indexed="10"/>
      <name val="Franklin Gothic Book"/>
      <family val="2"/>
    </font>
    <font>
      <b/>
      <sz val="14"/>
      <name val="Times New Roman"/>
      <family val="1"/>
    </font>
    <font>
      <sz val="9"/>
      <name val="Franklin Gothic Book"/>
      <family val="2"/>
    </font>
    <font>
      <b/>
      <sz val="9"/>
      <color indexed="39"/>
      <name val="Franklin Gothic Book"/>
      <family val="2"/>
    </font>
    <font>
      <b/>
      <sz val="9"/>
      <name val="Franklin Gothic Book"/>
      <family val="2"/>
    </font>
    <font>
      <sz val="10"/>
      <name val="Franklin Gothic Book"/>
      <family val="2"/>
    </font>
    <font>
      <b/>
      <sz val="10"/>
      <name val="Times New Roman"/>
      <family val="1"/>
    </font>
    <font>
      <b/>
      <sz val="9"/>
      <color indexed="10"/>
      <name val="Franklin Gothic Book"/>
      <family val="2"/>
    </font>
    <font>
      <sz val="9"/>
      <name val="Arial"/>
      <family val="2"/>
    </font>
    <font>
      <b/>
      <sz val="9"/>
      <name val="Arial"/>
      <family val="2"/>
    </font>
    <font>
      <sz val="9"/>
      <color indexed="81"/>
      <name val="Franklin Gothic Book"/>
      <family val="2"/>
    </font>
    <font>
      <b/>
      <sz val="9"/>
      <color indexed="81"/>
      <name val="Franklin Gothic Book"/>
      <family val="2"/>
    </font>
    <font>
      <b/>
      <sz val="8"/>
      <color indexed="81"/>
      <name val="Tahoma"/>
      <family val="2"/>
    </font>
    <font>
      <b/>
      <sz val="10"/>
      <name val="Arial"/>
      <family val="2"/>
    </font>
    <font>
      <i/>
      <sz val="8"/>
      <name val="Franklin Gothic Book"/>
      <family val="2"/>
    </font>
    <font>
      <b/>
      <u/>
      <sz val="9"/>
      <color indexed="81"/>
      <name val="Franklin Gothic Book"/>
      <family val="2"/>
    </font>
    <font>
      <b/>
      <sz val="8"/>
      <name val="Times New Roman"/>
      <family val="1"/>
    </font>
    <font>
      <b/>
      <sz val="10"/>
      <color indexed="10"/>
      <name val="Times New Roman"/>
      <family val="1"/>
    </font>
    <font>
      <b/>
      <sz val="14"/>
      <name val="Franklin Gothic Book"/>
      <family val="2"/>
    </font>
    <font>
      <b/>
      <sz val="8"/>
      <name val="Franklin Gothic Book"/>
      <family val="2"/>
    </font>
    <font>
      <sz val="9"/>
      <name val="Calibri"/>
      <family val="2"/>
    </font>
    <font>
      <b/>
      <sz val="12"/>
      <name val="Times New Roman"/>
      <family val="1"/>
    </font>
    <font>
      <b/>
      <sz val="12"/>
      <color indexed="10"/>
      <name val="Times New Roman"/>
      <family val="1"/>
    </font>
    <font>
      <sz val="12"/>
      <name val="Arial"/>
      <family val="2"/>
    </font>
    <font>
      <sz val="7"/>
      <name val="Franklin Gothic Book"/>
      <family val="2"/>
    </font>
    <font>
      <sz val="7"/>
      <name val="Arial"/>
      <family val="2"/>
    </font>
    <font>
      <b/>
      <sz val="12"/>
      <name val="Franklin Gothic Book"/>
      <family val="2"/>
    </font>
    <font>
      <b/>
      <sz val="9"/>
      <name val="Calibri"/>
      <family val="2"/>
    </font>
    <font>
      <sz val="8"/>
      <name val="Calibri"/>
      <family val="2"/>
    </font>
    <font>
      <sz val="9"/>
      <name val="Calibri"/>
      <family val="2"/>
      <scheme val="minor"/>
    </font>
    <font>
      <b/>
      <sz val="9"/>
      <name val="Calibri"/>
      <family val="2"/>
      <scheme val="minor"/>
    </font>
    <font>
      <b/>
      <sz val="8"/>
      <color rgb="FFFF0000"/>
      <name val="Franklin Gothic Book"/>
      <family val="2"/>
    </font>
    <font>
      <sz val="8"/>
      <name val="Calibri"/>
      <family val="2"/>
      <scheme val="minor"/>
    </font>
    <font>
      <sz val="8"/>
      <color rgb="FFFF0000"/>
      <name val="Calibri"/>
      <family val="2"/>
      <scheme val="minor"/>
    </font>
  </fonts>
  <fills count="20">
    <fill>
      <patternFill patternType="none"/>
    </fill>
    <fill>
      <patternFill patternType="gray125"/>
    </fill>
    <fill>
      <patternFill patternType="solid">
        <fgColor indexed="26"/>
        <bgColor indexed="64"/>
      </patternFill>
    </fill>
    <fill>
      <patternFill patternType="lightUp"/>
    </fill>
    <fill>
      <patternFill patternType="mediumGray"/>
    </fill>
    <fill>
      <patternFill patternType="lightGray"/>
    </fill>
    <fill>
      <patternFill patternType="solid">
        <fgColor theme="6" tint="0.79998168889431442"/>
        <bgColor indexed="64"/>
      </patternFill>
    </fill>
    <fill>
      <patternFill patternType="solid">
        <fgColor theme="4" tint="0.79998168889431442"/>
        <bgColor indexed="64"/>
      </patternFill>
    </fill>
    <fill>
      <patternFill patternType="solid">
        <fgColor theme="5" tint="0.39994506668294322"/>
        <bgColor indexed="64"/>
      </patternFill>
    </fill>
    <fill>
      <patternFill patternType="solid">
        <fgColor theme="8" tint="0.59996337778862885"/>
        <bgColor indexed="64"/>
      </patternFill>
    </fill>
    <fill>
      <patternFill patternType="solid">
        <fgColor theme="6" tint="0.39994506668294322"/>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9999"/>
        <bgColor indexed="64"/>
      </patternFill>
    </fill>
    <fill>
      <patternFill patternType="mediumGray">
        <bgColor rgb="FFFF9999"/>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56">
    <border>
      <left/>
      <right/>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diagonal/>
    </border>
    <border>
      <left/>
      <right/>
      <top style="medium">
        <color indexed="64"/>
      </top>
      <bottom/>
      <diagonal/>
    </border>
    <border>
      <left style="medium">
        <color indexed="64"/>
      </left>
      <right style="hair">
        <color indexed="64"/>
      </right>
      <top/>
      <bottom style="hair">
        <color indexed="64"/>
      </bottom>
      <diagonal/>
    </border>
    <border>
      <left/>
      <right/>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hair">
        <color indexed="64"/>
      </bottom>
      <diagonal/>
    </border>
    <border>
      <left/>
      <right style="hair">
        <color indexed="64"/>
      </right>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style="medium">
        <color indexed="64"/>
      </right>
      <top style="hair">
        <color indexed="64"/>
      </top>
      <bottom/>
      <diagonal/>
    </border>
    <border>
      <left style="hair">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hair">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medium">
        <color indexed="64"/>
      </left>
      <right style="hair">
        <color indexed="64"/>
      </right>
      <top style="medium">
        <color indexed="64"/>
      </top>
      <bottom/>
      <diagonal/>
    </border>
    <border>
      <left style="hair">
        <color indexed="64"/>
      </left>
      <right/>
      <top style="hair">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hair">
        <color indexed="64"/>
      </top>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medium">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style="hair">
        <color indexed="64"/>
      </left>
      <right/>
      <top style="hair">
        <color indexed="64"/>
      </top>
      <bottom style="thick">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thick">
        <color indexed="64"/>
      </top>
      <bottom style="hair">
        <color indexed="64"/>
      </bottom>
      <diagonal/>
    </border>
    <border>
      <left style="medium">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hair">
        <color indexed="64"/>
      </left>
      <right/>
      <top/>
      <bottom/>
      <diagonal/>
    </border>
    <border>
      <left style="medium">
        <color indexed="10"/>
      </left>
      <right style="thin">
        <color indexed="10"/>
      </right>
      <top style="medium">
        <color indexed="10"/>
      </top>
      <bottom style="thin">
        <color indexed="10"/>
      </bottom>
      <diagonal/>
    </border>
    <border>
      <left style="thin">
        <color indexed="10"/>
      </left>
      <right style="thin">
        <color indexed="10"/>
      </right>
      <top style="thin">
        <color indexed="10"/>
      </top>
      <bottom style="thick">
        <color indexed="10"/>
      </bottom>
      <diagonal/>
    </border>
    <border>
      <left style="medium">
        <color indexed="10"/>
      </left>
      <right style="hair">
        <color indexed="10"/>
      </right>
      <top style="medium">
        <color indexed="10"/>
      </top>
      <bottom style="hair">
        <color indexed="10"/>
      </bottom>
      <diagonal/>
    </border>
    <border>
      <left style="hair">
        <color indexed="64"/>
      </left>
      <right style="medium">
        <color indexed="64"/>
      </right>
      <top/>
      <bottom/>
      <diagonal/>
    </border>
    <border>
      <left style="medium">
        <color indexed="10"/>
      </left>
      <right/>
      <top style="thick">
        <color indexed="10"/>
      </top>
      <bottom style="hair">
        <color indexed="10"/>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style="hair">
        <color indexed="64"/>
      </bottom>
      <diagonal/>
    </border>
    <border>
      <left style="hair">
        <color indexed="64"/>
      </left>
      <right/>
      <top style="thick">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ck">
        <color indexed="64"/>
      </top>
      <bottom/>
      <diagonal/>
    </border>
    <border>
      <left style="medium">
        <color indexed="64"/>
      </left>
      <right/>
      <top style="medium">
        <color indexed="64"/>
      </top>
      <bottom/>
      <diagonal/>
    </border>
    <border>
      <left style="thin">
        <color indexed="64"/>
      </left>
      <right/>
      <top style="thick">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style="medium">
        <color indexed="64"/>
      </right>
      <top/>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style="thick">
        <color indexed="64"/>
      </left>
      <right/>
      <top style="medium">
        <color indexed="64"/>
      </top>
      <bottom style="dashed">
        <color indexed="64"/>
      </bottom>
      <diagonal/>
    </border>
    <border>
      <left/>
      <right style="thick">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right/>
      <top style="medium">
        <color indexed="64"/>
      </top>
      <bottom style="dashed">
        <color indexed="64"/>
      </bottom>
      <diagonal/>
    </border>
    <border>
      <left/>
      <right style="thin">
        <color indexed="64"/>
      </right>
      <top style="thick">
        <color indexed="64"/>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thin">
        <color indexed="64"/>
      </left>
      <right style="medium">
        <color indexed="64"/>
      </right>
      <top style="thick">
        <color indexed="64"/>
      </top>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right/>
      <top style="hair">
        <color indexed="64"/>
      </top>
      <bottom/>
      <diagonal/>
    </border>
    <border>
      <left/>
      <right style="medium">
        <color indexed="64"/>
      </right>
      <top/>
      <bottom style="hair">
        <color indexed="64"/>
      </bottom>
      <diagonal/>
    </border>
    <border>
      <left/>
      <right style="thick">
        <color indexed="64"/>
      </right>
      <top style="thick">
        <color indexed="64"/>
      </top>
      <bottom style="thin">
        <color indexed="64"/>
      </bottom>
      <diagonal/>
    </border>
    <border>
      <left style="medium">
        <color rgb="FFFF0000"/>
      </left>
      <right/>
      <top style="dashed">
        <color rgb="FFFF0000"/>
      </top>
      <bottom style="dashed">
        <color rgb="FFFF0000"/>
      </bottom>
      <diagonal/>
    </border>
    <border>
      <left style="medium">
        <color rgb="FFFF0000"/>
      </left>
      <right/>
      <top style="medium">
        <color rgb="FFFF0000"/>
      </top>
      <bottom style="dashed">
        <color rgb="FFFF0000"/>
      </bottom>
      <diagonal/>
    </border>
    <border>
      <left/>
      <right style="medium">
        <color rgb="FFFF0000"/>
      </right>
      <top style="medium">
        <color rgb="FFFF0000"/>
      </top>
      <bottom style="dashed">
        <color rgb="FFFF0000"/>
      </bottom>
      <diagonal/>
    </border>
    <border>
      <left style="dashed">
        <color rgb="FFFF0000"/>
      </left>
      <right/>
      <top style="medium">
        <color rgb="FFFF0000"/>
      </top>
      <bottom style="dashed">
        <color rgb="FFFF0000"/>
      </bottom>
      <diagonal/>
    </border>
    <border>
      <left/>
      <right style="thin">
        <color rgb="FFFF0000"/>
      </right>
      <top style="medium">
        <color rgb="FFFF0000"/>
      </top>
      <bottom style="dashed">
        <color rgb="FFFF0000"/>
      </bottom>
      <diagonal/>
    </border>
    <border>
      <left style="medium">
        <color rgb="FFFF0000"/>
      </left>
      <right/>
      <top style="dashed">
        <color rgb="FFFF0000"/>
      </top>
      <bottom style="medium">
        <color rgb="FFFF0000"/>
      </bottom>
      <diagonal/>
    </border>
    <border>
      <left/>
      <right style="medium">
        <color rgb="FFFF0000"/>
      </right>
      <top style="dashed">
        <color rgb="FFFF0000"/>
      </top>
      <bottom style="medium">
        <color rgb="FFFF0000"/>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3">
    <xf numFmtId="0" fontId="0" fillId="0" borderId="0"/>
    <xf numFmtId="3" fontId="1" fillId="0" borderId="0" applyFont="0" applyFill="0" applyBorder="0" applyAlignment="0" applyProtection="0"/>
    <xf numFmtId="165" fontId="1" fillId="0" borderId="0" applyFont="0" applyFill="0" applyBorder="0" applyAlignment="0" applyProtection="0"/>
  </cellStyleXfs>
  <cellXfs count="422">
    <xf numFmtId="0" fontId="0" fillId="0" borderId="0" xfId="0"/>
    <xf numFmtId="0" fontId="0" fillId="0" borderId="0" xfId="0" applyAlignment="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1" xfId="0" applyFont="1" applyBorder="1" applyAlignment="1" applyProtection="1">
      <alignment vertical="top"/>
    </xf>
    <xf numFmtId="0" fontId="3" fillId="0" borderId="2" xfId="0" applyFont="1" applyBorder="1" applyAlignment="1" applyProtection="1">
      <alignment vertical="top"/>
    </xf>
    <xf numFmtId="0" fontId="10"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0" fillId="0" borderId="0" xfId="0" applyAlignment="1" applyProtection="1">
      <alignment vertical="center"/>
    </xf>
    <xf numFmtId="0" fontId="6" fillId="0" borderId="0" xfId="0" applyFont="1" applyFill="1" applyBorder="1" applyAlignment="1" applyProtection="1">
      <alignment vertical="center"/>
    </xf>
    <xf numFmtId="0" fontId="8" fillId="0" borderId="11" xfId="0" applyFont="1" applyBorder="1" applyAlignment="1" applyProtection="1">
      <alignment horizontal="center" vertical="center"/>
    </xf>
    <xf numFmtId="44" fontId="6" fillId="0" borderId="12" xfId="0" applyNumberFormat="1" applyFont="1" applyFill="1" applyBorder="1" applyAlignment="1" applyProtection="1">
      <alignment vertical="center"/>
    </xf>
    <xf numFmtId="0" fontId="7" fillId="0" borderId="0" xfId="0" applyFont="1" applyAlignment="1" applyProtection="1">
      <alignment vertical="center"/>
    </xf>
    <xf numFmtId="166" fontId="7" fillId="0" borderId="13" xfId="0" applyNumberFormat="1" applyFont="1" applyBorder="1" applyAlignment="1" applyProtection="1">
      <alignment horizontal="center" vertical="center"/>
    </xf>
    <xf numFmtId="0" fontId="0" fillId="0" borderId="5" xfId="0" applyBorder="1" applyAlignment="1" applyProtection="1">
      <alignment vertical="center"/>
    </xf>
    <xf numFmtId="166" fontId="0" fillId="0" borderId="4" xfId="0" applyNumberFormat="1" applyBorder="1" applyAlignment="1" applyProtection="1">
      <alignment horizontal="center" vertical="center"/>
    </xf>
    <xf numFmtId="0" fontId="3" fillId="0" borderId="14" xfId="0" applyFont="1" applyFill="1" applyBorder="1" applyAlignment="1" applyProtection="1">
      <alignment vertical="top"/>
    </xf>
    <xf numFmtId="0" fontId="0" fillId="0" borderId="14" xfId="0" applyBorder="1" applyAlignment="1" applyProtection="1">
      <alignment vertical="top"/>
    </xf>
    <xf numFmtId="0" fontId="6" fillId="0" borderId="5" xfId="0" applyFont="1" applyFill="1" applyBorder="1" applyAlignment="1" applyProtection="1">
      <alignment horizontal="center" vertical="center"/>
    </xf>
    <xf numFmtId="0" fontId="3" fillId="0" borderId="15" xfId="0" applyFont="1" applyFill="1" applyBorder="1" applyAlignment="1" applyProtection="1">
      <alignment vertical="center"/>
    </xf>
    <xf numFmtId="0" fontId="6" fillId="0" borderId="0" xfId="0" applyFont="1" applyBorder="1" applyAlignment="1">
      <alignment vertical="center"/>
    </xf>
    <xf numFmtId="0" fontId="5" fillId="0" borderId="16"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pplyProtection="1">
      <alignment horizontal="center" vertical="center"/>
    </xf>
    <xf numFmtId="0" fontId="3" fillId="0" borderId="17" xfId="0" quotePrefix="1"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38" fontId="8" fillId="0" borderId="19" xfId="0" applyNumberFormat="1" applyFont="1" applyFill="1" applyBorder="1" applyAlignment="1" applyProtection="1">
      <alignment horizontal="center" vertical="center"/>
    </xf>
    <xf numFmtId="0" fontId="7" fillId="2" borderId="20" xfId="0" applyFont="1" applyFill="1" applyBorder="1" applyAlignment="1" applyProtection="1">
      <alignment horizontal="center" vertical="center"/>
      <protection locked="0"/>
    </xf>
    <xf numFmtId="38" fontId="8" fillId="0" borderId="21" xfId="0" applyNumberFormat="1" applyFont="1" applyFill="1" applyBorder="1" applyAlignment="1" applyProtection="1">
      <alignment horizontal="center" vertical="center"/>
    </xf>
    <xf numFmtId="0" fontId="7" fillId="2" borderId="22"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vertical="center"/>
    </xf>
    <xf numFmtId="38" fontId="8" fillId="0" borderId="23" xfId="0" applyNumberFormat="1" applyFont="1" applyFill="1" applyBorder="1" applyAlignment="1" applyProtection="1">
      <alignment horizontal="center" vertical="center"/>
    </xf>
    <xf numFmtId="0" fontId="7" fillId="2" borderId="24" xfId="0" applyFont="1" applyFill="1" applyBorder="1" applyAlignment="1" applyProtection="1">
      <alignment horizontal="center" vertical="center"/>
      <protection locked="0"/>
    </xf>
    <xf numFmtId="0" fontId="0" fillId="0" borderId="0" xfId="0" applyBorder="1" applyAlignment="1">
      <alignment vertical="center"/>
    </xf>
    <xf numFmtId="0" fontId="3" fillId="0" borderId="14" xfId="0" applyFont="1" applyFill="1" applyBorder="1" applyAlignment="1" applyProtection="1">
      <alignment horizontal="center" vertical="top"/>
    </xf>
    <xf numFmtId="167" fontId="3" fillId="0" borderId="25" xfId="0" applyNumberFormat="1" applyFont="1" applyFill="1" applyBorder="1" applyAlignment="1" applyProtection="1">
      <alignment vertical="center"/>
    </xf>
    <xf numFmtId="167" fontId="3" fillId="0" borderId="26" xfId="0" applyNumberFormat="1" applyFont="1" applyFill="1" applyBorder="1" applyAlignment="1" applyProtection="1">
      <alignment vertical="center"/>
    </xf>
    <xf numFmtId="0" fontId="0" fillId="0" borderId="16" xfId="0" applyBorder="1" applyAlignment="1">
      <alignment vertical="center"/>
    </xf>
    <xf numFmtId="0" fontId="5" fillId="0" borderId="16" xfId="0" applyFont="1" applyBorder="1" applyAlignment="1">
      <alignment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1" xfId="0" applyFont="1" applyBorder="1" applyAlignment="1" applyProtection="1">
      <alignment vertical="top" wrapText="1"/>
    </xf>
    <xf numFmtId="0" fontId="10" fillId="0" borderId="16" xfId="0" applyFont="1" applyBorder="1" applyAlignment="1">
      <alignment horizontal="right" vertical="center"/>
    </xf>
    <xf numFmtId="0" fontId="1" fillId="0" borderId="0" xfId="0" applyFont="1"/>
    <xf numFmtId="0" fontId="3" fillId="0" borderId="32" xfId="0" applyFont="1" applyFill="1" applyBorder="1" applyAlignment="1" applyProtection="1">
      <alignment horizontal="center" vertical="center"/>
    </xf>
    <xf numFmtId="0" fontId="8" fillId="2" borderId="2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44" fontId="6" fillId="6" borderId="35" xfId="0" applyNumberFormat="1" applyFont="1" applyFill="1" applyBorder="1" applyAlignment="1" applyProtection="1">
      <alignment vertical="center"/>
    </xf>
    <xf numFmtId="44" fontId="6" fillId="6" borderId="12" xfId="0" applyNumberFormat="1" applyFont="1" applyFill="1" applyBorder="1" applyAlignment="1" applyProtection="1">
      <alignment vertical="center"/>
    </xf>
    <xf numFmtId="0" fontId="6" fillId="0" borderId="0" xfId="0" applyFont="1" applyAlignment="1" applyProtection="1">
      <alignment vertical="center"/>
    </xf>
    <xf numFmtId="0" fontId="8" fillId="7" borderId="36" xfId="0" applyFont="1" applyFill="1" applyBorder="1" applyAlignment="1" applyProtection="1">
      <alignment horizontal="center" vertical="center"/>
    </xf>
    <xf numFmtId="0" fontId="8" fillId="8"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6" fillId="0" borderId="39" xfId="0" applyFont="1" applyBorder="1" applyAlignment="1" applyProtection="1">
      <alignment vertical="center"/>
    </xf>
    <xf numFmtId="0" fontId="6" fillId="0" borderId="40" xfId="0" applyFont="1" applyBorder="1" applyAlignment="1" applyProtection="1">
      <alignment vertical="center"/>
    </xf>
    <xf numFmtId="0" fontId="6" fillId="0" borderId="41" xfId="0" applyFont="1" applyBorder="1" applyAlignment="1" applyProtection="1">
      <alignment vertical="center"/>
    </xf>
    <xf numFmtId="0" fontId="6" fillId="0" borderId="42" xfId="0" applyFont="1" applyBorder="1" applyAlignment="1" applyProtection="1">
      <alignment horizontal="center" vertical="center"/>
    </xf>
    <xf numFmtId="40" fontId="6" fillId="0" borderId="43" xfId="0" applyNumberFormat="1" applyFont="1" applyBorder="1" applyAlignment="1" applyProtection="1">
      <alignment vertical="center"/>
    </xf>
    <xf numFmtId="40" fontId="6" fillId="0" borderId="41" xfId="0" applyNumberFormat="1" applyFont="1" applyBorder="1" applyAlignment="1" applyProtection="1">
      <alignment vertical="center"/>
    </xf>
    <xf numFmtId="0" fontId="8" fillId="9" borderId="39" xfId="0" applyFont="1" applyFill="1" applyBorder="1" applyAlignment="1" applyProtection="1">
      <alignment horizontal="center" vertical="center"/>
    </xf>
    <xf numFmtId="0" fontId="8" fillId="9" borderId="43" xfId="0" applyFont="1" applyFill="1" applyBorder="1" applyAlignment="1" applyProtection="1">
      <alignment horizontal="center" vertical="center"/>
    </xf>
    <xf numFmtId="0" fontId="8" fillId="9" borderId="41" xfId="0" applyFont="1" applyFill="1" applyBorder="1" applyAlignment="1" applyProtection="1">
      <alignment horizontal="center" vertical="center"/>
    </xf>
    <xf numFmtId="0" fontId="8" fillId="0" borderId="39" xfId="0" applyFont="1" applyBorder="1" applyAlignment="1" applyProtection="1">
      <alignment vertical="center"/>
    </xf>
    <xf numFmtId="0" fontId="8" fillId="0" borderId="41" xfId="0" applyFont="1" applyBorder="1" applyAlignment="1" applyProtection="1">
      <alignment vertical="center"/>
    </xf>
    <xf numFmtId="0" fontId="6" fillId="0" borderId="42" xfId="0" applyFont="1" applyBorder="1" applyAlignment="1" applyProtection="1">
      <alignment vertical="center"/>
    </xf>
    <xf numFmtId="0" fontId="8" fillId="9" borderId="44" xfId="0" applyFont="1" applyFill="1" applyBorder="1" applyAlignment="1" applyProtection="1">
      <alignment horizontal="center" vertical="center"/>
    </xf>
    <xf numFmtId="0" fontId="8" fillId="9" borderId="45" xfId="0" applyFont="1" applyFill="1" applyBorder="1" applyAlignment="1" applyProtection="1">
      <alignment horizontal="center" vertical="center"/>
    </xf>
    <xf numFmtId="38" fontId="6" fillId="0" borderId="39" xfId="0" applyNumberFormat="1" applyFont="1" applyBorder="1" applyAlignment="1" applyProtection="1">
      <alignment horizontal="center" vertical="center"/>
    </xf>
    <xf numFmtId="40" fontId="6" fillId="3" borderId="43" xfId="0" applyNumberFormat="1" applyFont="1" applyFill="1" applyBorder="1" applyAlignment="1" applyProtection="1">
      <alignment vertical="center"/>
    </xf>
    <xf numFmtId="0" fontId="6" fillId="10" borderId="39" xfId="0" applyFont="1" applyFill="1" applyBorder="1" applyAlignment="1" applyProtection="1">
      <alignment horizontal="center" vertical="center"/>
    </xf>
    <xf numFmtId="40" fontId="6" fillId="10" borderId="43" xfId="0" applyNumberFormat="1" applyFont="1" applyFill="1" applyBorder="1" applyAlignment="1" applyProtection="1">
      <alignment vertical="center"/>
    </xf>
    <xf numFmtId="40" fontId="6" fillId="11" borderId="43" xfId="0" applyNumberFormat="1" applyFont="1" applyFill="1" applyBorder="1" applyAlignment="1" applyProtection="1">
      <alignment horizontal="center" vertical="center"/>
    </xf>
    <xf numFmtId="40" fontId="6" fillId="11" borderId="41" xfId="0" applyNumberFormat="1" applyFont="1" applyFill="1" applyBorder="1" applyAlignment="1" applyProtection="1">
      <alignment horizontal="center" vertical="center"/>
    </xf>
    <xf numFmtId="0" fontId="6" fillId="12" borderId="39" xfId="0" applyFont="1" applyFill="1" applyBorder="1" applyAlignment="1" applyProtection="1">
      <alignment horizontal="center" vertical="center"/>
    </xf>
    <xf numFmtId="40" fontId="6" fillId="12" borderId="43" xfId="0" applyNumberFormat="1" applyFont="1" applyFill="1" applyBorder="1" applyAlignment="1" applyProtection="1">
      <alignment vertical="center"/>
    </xf>
    <xf numFmtId="0" fontId="6" fillId="0" borderId="46" xfId="0" applyFont="1" applyBorder="1" applyAlignment="1" applyProtection="1">
      <alignment vertical="center"/>
    </xf>
    <xf numFmtId="0" fontId="6" fillId="0" borderId="47" xfId="0" applyFont="1" applyBorder="1" applyAlignment="1" applyProtection="1">
      <alignment horizontal="center" vertical="center"/>
    </xf>
    <xf numFmtId="40" fontId="6" fillId="10" borderId="41" xfId="0" applyNumberFormat="1" applyFont="1" applyFill="1" applyBorder="1" applyAlignment="1" applyProtection="1">
      <alignment vertical="center"/>
    </xf>
    <xf numFmtId="0" fontId="6" fillId="0" borderId="39" xfId="0" applyFont="1" applyFill="1" applyBorder="1" applyAlignment="1" applyProtection="1">
      <alignment horizontal="center" vertical="center"/>
    </xf>
    <xf numFmtId="0" fontId="6" fillId="0" borderId="48" xfId="0" applyFont="1" applyFill="1" applyBorder="1" applyAlignment="1" applyProtection="1">
      <alignment horizontal="center" vertical="center"/>
    </xf>
    <xf numFmtId="40" fontId="6" fillId="0" borderId="49" xfId="0" applyNumberFormat="1" applyFont="1" applyBorder="1" applyAlignment="1" applyProtection="1">
      <alignment vertical="center"/>
    </xf>
    <xf numFmtId="40" fontId="6" fillId="0" borderId="50" xfId="0" applyNumberFormat="1" applyFont="1" applyBorder="1" applyAlignment="1" applyProtection="1">
      <alignment vertical="center"/>
    </xf>
    <xf numFmtId="0" fontId="6" fillId="0" borderId="51" xfId="0" applyFont="1" applyFill="1" applyBorder="1" applyAlignment="1" applyProtection="1">
      <alignment horizontal="center" vertical="center"/>
    </xf>
    <xf numFmtId="40" fontId="6" fillId="0" borderId="52" xfId="0" applyNumberFormat="1" applyFont="1" applyBorder="1" applyAlignment="1" applyProtection="1">
      <alignment vertical="center"/>
    </xf>
    <xf numFmtId="40" fontId="6" fillId="0" borderId="51" xfId="0" applyNumberFormat="1" applyFont="1" applyBorder="1" applyAlignment="1" applyProtection="1">
      <alignment horizontal="center" vertical="center"/>
    </xf>
    <xf numFmtId="40" fontId="6" fillId="3" borderId="52" xfId="0" applyNumberFormat="1" applyFont="1" applyFill="1" applyBorder="1" applyAlignment="1" applyProtection="1">
      <alignment vertical="center"/>
    </xf>
    <xf numFmtId="40" fontId="6" fillId="3" borderId="53" xfId="0" applyNumberFormat="1" applyFont="1" applyFill="1" applyBorder="1" applyAlignment="1" applyProtection="1">
      <alignment vertical="center"/>
    </xf>
    <xf numFmtId="0" fontId="8" fillId="8" borderId="54" xfId="0" applyFont="1" applyFill="1" applyBorder="1" applyAlignment="1" applyProtection="1">
      <alignment horizontal="center" vertical="center"/>
    </xf>
    <xf numFmtId="0" fontId="8" fillId="13" borderId="29" xfId="0" applyFont="1" applyFill="1" applyBorder="1" applyAlignment="1" applyProtection="1">
      <alignment vertical="center"/>
      <protection locked="0"/>
    </xf>
    <xf numFmtId="0" fontId="23" fillId="13" borderId="55" xfId="0" applyFont="1" applyFill="1" applyBorder="1" applyAlignment="1" applyProtection="1">
      <alignment vertical="center"/>
      <protection locked="0"/>
    </xf>
    <xf numFmtId="39" fontId="8" fillId="13" borderId="22" xfId="0" applyNumberFormat="1" applyFont="1" applyFill="1" applyBorder="1" applyAlignment="1" applyProtection="1">
      <alignment vertical="center"/>
      <protection locked="0"/>
    </xf>
    <xf numFmtId="0" fontId="23" fillId="13" borderId="9" xfId="0" applyFont="1" applyFill="1" applyBorder="1" applyAlignment="1" applyProtection="1">
      <alignment vertical="center"/>
      <protection locked="0"/>
    </xf>
    <xf numFmtId="39" fontId="8" fillId="13" borderId="56" xfId="0" applyNumberFormat="1" applyFont="1" applyFill="1" applyBorder="1" applyAlignment="1" applyProtection="1">
      <alignment vertical="center"/>
      <protection locked="0"/>
    </xf>
    <xf numFmtId="44" fontId="8" fillId="0" borderId="57" xfId="0" applyNumberFormat="1" applyFont="1" applyFill="1" applyBorder="1" applyAlignment="1" applyProtection="1">
      <alignment vertical="center"/>
    </xf>
    <xf numFmtId="0" fontId="0" fillId="4" borderId="13" xfId="0" applyFill="1" applyBorder="1" applyAlignment="1" applyProtection="1">
      <alignment vertical="center"/>
    </xf>
    <xf numFmtId="0" fontId="0" fillId="4" borderId="58" xfId="0" applyFill="1" applyBorder="1" applyAlignment="1" applyProtection="1">
      <alignment vertical="center"/>
    </xf>
    <xf numFmtId="0" fontId="0" fillId="4" borderId="23" xfId="0" applyFill="1" applyBorder="1" applyAlignment="1" applyProtection="1">
      <alignment vertical="center"/>
    </xf>
    <xf numFmtId="0" fontId="0" fillId="4" borderId="59" xfId="0" applyFill="1" applyBorder="1" applyAlignment="1" applyProtection="1">
      <alignment vertical="center"/>
    </xf>
    <xf numFmtId="0" fontId="9" fillId="4" borderId="60" xfId="0" applyFont="1" applyFill="1" applyBorder="1" applyAlignment="1" applyProtection="1">
      <alignment vertical="center"/>
    </xf>
    <xf numFmtId="0" fontId="0" fillId="4" borderId="17" xfId="0" applyFill="1" applyBorder="1" applyAlignment="1">
      <alignment vertical="center"/>
    </xf>
    <xf numFmtId="0" fontId="6" fillId="10" borderId="40" xfId="0" applyFont="1" applyFill="1" applyBorder="1" applyAlignment="1" applyProtection="1">
      <alignment vertical="center"/>
    </xf>
    <xf numFmtId="0" fontId="6" fillId="10" borderId="61" xfId="0" applyFont="1" applyFill="1" applyBorder="1" applyAlignment="1" applyProtection="1">
      <alignment vertical="center"/>
    </xf>
    <xf numFmtId="0" fontId="6" fillId="0" borderId="62" xfId="0" applyFont="1" applyBorder="1" applyAlignment="1" applyProtection="1">
      <alignment vertical="center"/>
    </xf>
    <xf numFmtId="0" fontId="6" fillId="0" borderId="63" xfId="0" applyFont="1" applyBorder="1" applyAlignment="1" applyProtection="1">
      <alignment vertical="center"/>
    </xf>
    <xf numFmtId="0" fontId="6" fillId="0" borderId="61" xfId="0" applyFont="1" applyBorder="1" applyAlignment="1" applyProtection="1">
      <alignment vertical="center"/>
    </xf>
    <xf numFmtId="0" fontId="10" fillId="0" borderId="64" xfId="0" applyFont="1" applyFill="1" applyBorder="1" applyAlignment="1" applyProtection="1">
      <alignment horizontal="center" vertical="center"/>
    </xf>
    <xf numFmtId="0" fontId="10" fillId="0" borderId="0" xfId="0" applyFont="1" applyFill="1" applyBorder="1" applyAlignment="1" applyProtection="1">
      <alignment vertical="center"/>
    </xf>
    <xf numFmtId="166" fontId="6" fillId="0" borderId="0" xfId="0" applyNumberFormat="1" applyFont="1" applyFill="1" applyBorder="1" applyAlignment="1" applyProtection="1">
      <alignment vertical="center"/>
    </xf>
    <xf numFmtId="0" fontId="6" fillId="0" borderId="50" xfId="0" applyFont="1" applyBorder="1" applyAlignment="1" applyProtection="1">
      <alignment vertical="center"/>
    </xf>
    <xf numFmtId="40" fontId="6" fillId="0" borderId="65" xfId="0" applyNumberFormat="1" applyFont="1" applyBorder="1" applyAlignment="1" applyProtection="1">
      <alignment vertical="center"/>
    </xf>
    <xf numFmtId="40" fontId="6" fillId="0" borderId="66" xfId="0" applyNumberFormat="1" applyFont="1" applyBorder="1" applyAlignment="1" applyProtection="1">
      <alignment vertical="center"/>
    </xf>
    <xf numFmtId="40" fontId="6" fillId="3" borderId="66" xfId="0" applyNumberFormat="1" applyFont="1" applyFill="1" applyBorder="1" applyAlignment="1" applyProtection="1">
      <alignment vertical="center"/>
    </xf>
    <xf numFmtId="0" fontId="6" fillId="0" borderId="36" xfId="0" applyFont="1" applyBorder="1" applyAlignment="1" applyProtection="1">
      <alignment vertical="center"/>
    </xf>
    <xf numFmtId="0" fontId="6" fillId="0" borderId="47" xfId="0" applyFont="1" applyBorder="1" applyAlignment="1" applyProtection="1">
      <alignment vertical="center"/>
    </xf>
    <xf numFmtId="0" fontId="25" fillId="0" borderId="16" xfId="0" applyFont="1" applyBorder="1" applyAlignment="1">
      <alignment horizontal="right" vertical="center"/>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69" xfId="0" applyFont="1" applyFill="1" applyBorder="1" applyAlignment="1" applyProtection="1">
      <alignment vertical="center"/>
    </xf>
    <xf numFmtId="0" fontId="3" fillId="0" borderId="71" xfId="0" applyFont="1" applyFill="1" applyBorder="1" applyAlignment="1" applyProtection="1">
      <alignment horizontal="center" vertical="center"/>
    </xf>
    <xf numFmtId="0" fontId="3" fillId="0" borderId="74" xfId="0" applyFont="1" applyFill="1" applyBorder="1" applyAlignment="1" applyProtection="1">
      <alignment vertical="center"/>
    </xf>
    <xf numFmtId="0" fontId="3" fillId="0" borderId="60" xfId="0" applyFont="1" applyFill="1" applyBorder="1" applyAlignment="1" applyProtection="1">
      <alignment horizontal="center" vertical="center"/>
    </xf>
    <xf numFmtId="0" fontId="3" fillId="0" borderId="76" xfId="0" applyFont="1" applyFill="1" applyBorder="1" applyAlignment="1" applyProtection="1">
      <alignment vertical="center"/>
    </xf>
    <xf numFmtId="0" fontId="3" fillId="0" borderId="77" xfId="0" applyFont="1" applyFill="1" applyBorder="1" applyAlignment="1" applyProtection="1">
      <alignment horizontal="center" vertical="center"/>
    </xf>
    <xf numFmtId="0" fontId="3" fillId="0" borderId="79"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6" fillId="0" borderId="0" xfId="0" applyFont="1" applyFill="1" applyBorder="1" applyAlignment="1" applyProtection="1">
      <alignment vertical="top"/>
    </xf>
    <xf numFmtId="0" fontId="0" fillId="0" borderId="0" xfId="0" applyBorder="1" applyAlignment="1" applyProtection="1">
      <alignment vertical="top"/>
    </xf>
    <xf numFmtId="0" fontId="0" fillId="0" borderId="1" xfId="0" applyBorder="1"/>
    <xf numFmtId="0" fontId="0" fillId="0" borderId="0" xfId="0" applyFill="1" applyAlignment="1">
      <alignment vertical="center"/>
    </xf>
    <xf numFmtId="166" fontId="10" fillId="0" borderId="78" xfId="0" applyNumberFormat="1" applyFont="1" applyFill="1" applyBorder="1" applyAlignment="1" applyProtection="1">
      <alignment vertical="center"/>
    </xf>
    <xf numFmtId="0" fontId="0" fillId="0" borderId="78" xfId="0" applyBorder="1" applyAlignment="1" applyProtection="1">
      <alignment vertical="center"/>
    </xf>
    <xf numFmtId="0" fontId="33" fillId="0" borderId="0" xfId="0" applyFont="1" applyFill="1" applyBorder="1" applyAlignment="1" applyProtection="1">
      <alignment vertical="center"/>
    </xf>
    <xf numFmtId="0" fontId="3" fillId="0" borderId="82" xfId="0" applyFont="1" applyFill="1" applyBorder="1" applyAlignment="1" applyProtection="1">
      <alignment horizontal="center" vertical="center"/>
    </xf>
    <xf numFmtId="0" fontId="34" fillId="13" borderId="83" xfId="0" applyFont="1" applyFill="1" applyBorder="1" applyAlignment="1" applyProtection="1">
      <alignment horizontal="center" vertical="center"/>
      <protection locked="0"/>
    </xf>
    <xf numFmtId="0" fontId="0" fillId="0" borderId="0" xfId="0" applyBorder="1"/>
    <xf numFmtId="0" fontId="8" fillId="6" borderId="84" xfId="0" applyFont="1" applyFill="1" applyBorder="1" applyAlignment="1" applyProtection="1">
      <alignment horizontal="center" vertical="center"/>
    </xf>
    <xf numFmtId="44" fontId="6" fillId="6" borderId="85" xfId="0" applyNumberFormat="1" applyFont="1" applyFill="1" applyBorder="1" applyAlignment="1" applyProtection="1">
      <alignment vertical="center"/>
    </xf>
    <xf numFmtId="0" fontId="0" fillId="0" borderId="86" xfId="0" applyBorder="1" applyAlignment="1" applyProtection="1">
      <alignment vertical="center"/>
    </xf>
    <xf numFmtId="0" fontId="0" fillId="0" borderId="87" xfId="0" applyBorder="1" applyAlignment="1" applyProtection="1">
      <alignment vertical="top"/>
    </xf>
    <xf numFmtId="0" fontId="0" fillId="0" borderId="87" xfId="0" applyBorder="1"/>
    <xf numFmtId="0" fontId="3" fillId="0" borderId="88" xfId="0" applyFont="1" applyFill="1" applyBorder="1" applyAlignment="1" applyProtection="1">
      <alignment horizontal="center" vertical="top"/>
    </xf>
    <xf numFmtId="0" fontId="0" fillId="4" borderId="89" xfId="0" applyFill="1" applyBorder="1"/>
    <xf numFmtId="0" fontId="0" fillId="4" borderId="14" xfId="0" applyFill="1" applyBorder="1"/>
    <xf numFmtId="44" fontId="8" fillId="14" borderId="0" xfId="0" applyNumberFormat="1" applyFont="1" applyFill="1" applyAlignment="1">
      <alignment vertical="center"/>
    </xf>
    <xf numFmtId="44" fontId="8" fillId="9" borderId="0" xfId="0" applyNumberFormat="1" applyFont="1" applyFill="1" applyBorder="1" applyAlignment="1" applyProtection="1">
      <alignment vertical="center"/>
    </xf>
    <xf numFmtId="0" fontId="6" fillId="10" borderId="51" xfId="0" applyFont="1" applyFill="1" applyBorder="1" applyAlignment="1" applyProtection="1">
      <alignment horizontal="center" vertical="center"/>
    </xf>
    <xf numFmtId="0" fontId="6" fillId="10" borderId="44" xfId="0" applyFont="1" applyFill="1" applyBorder="1" applyAlignment="1" applyProtection="1">
      <alignment horizontal="center" vertical="center"/>
    </xf>
    <xf numFmtId="0" fontId="6" fillId="12" borderId="90" xfId="0" applyFont="1" applyFill="1" applyBorder="1" applyAlignment="1" applyProtection="1">
      <alignment horizontal="center" vertical="center"/>
    </xf>
    <xf numFmtId="0" fontId="6" fillId="12" borderId="48" xfId="0" applyFont="1" applyFill="1" applyBorder="1" applyAlignment="1" applyProtection="1">
      <alignment horizontal="center" vertical="center"/>
    </xf>
    <xf numFmtId="0" fontId="8" fillId="9" borderId="91" xfId="0" applyFont="1" applyFill="1" applyBorder="1" applyAlignment="1" applyProtection="1">
      <alignment horizontal="center" vertical="center"/>
    </xf>
    <xf numFmtId="40" fontId="6" fillId="10" borderId="43" xfId="0" applyNumberFormat="1" applyFont="1" applyFill="1" applyBorder="1" applyAlignment="1" applyProtection="1">
      <alignment horizontal="center" vertical="center"/>
    </xf>
    <xf numFmtId="40" fontId="6" fillId="10" borderId="52" xfId="0" applyNumberFormat="1" applyFont="1" applyFill="1" applyBorder="1" applyAlignment="1" applyProtection="1">
      <alignment horizontal="center" vertical="center"/>
    </xf>
    <xf numFmtId="40" fontId="6" fillId="12" borderId="80" xfId="0" applyNumberFormat="1" applyFont="1" applyFill="1" applyBorder="1" applyAlignment="1" applyProtection="1">
      <alignment horizontal="center" vertical="center"/>
    </xf>
    <xf numFmtId="40" fontId="6" fillId="12" borderId="49" xfId="0" applyNumberFormat="1" applyFont="1" applyFill="1" applyBorder="1" applyAlignment="1" applyProtection="1">
      <alignment horizontal="center" vertical="center"/>
    </xf>
    <xf numFmtId="40" fontId="6" fillId="10" borderId="45" xfId="0" applyNumberFormat="1" applyFont="1" applyFill="1" applyBorder="1" applyAlignment="1" applyProtection="1">
      <alignment horizontal="center" vertical="center"/>
    </xf>
    <xf numFmtId="40" fontId="6" fillId="0" borderId="41" xfId="0" applyNumberFormat="1" applyFont="1" applyFill="1" applyBorder="1" applyAlignment="1" applyProtection="1">
      <alignment horizontal="center" vertical="center"/>
    </xf>
    <xf numFmtId="40" fontId="6" fillId="0" borderId="53" xfId="0" applyNumberFormat="1" applyFont="1" applyFill="1" applyBorder="1" applyAlignment="1" applyProtection="1">
      <alignment horizontal="center" vertical="center"/>
    </xf>
    <xf numFmtId="40" fontId="6" fillId="0" borderId="54" xfId="0" applyNumberFormat="1" applyFont="1" applyFill="1" applyBorder="1" applyAlignment="1" applyProtection="1">
      <alignment horizontal="center" vertical="center"/>
    </xf>
    <xf numFmtId="40" fontId="6" fillId="0" borderId="50" xfId="0" applyNumberFormat="1" applyFont="1" applyFill="1" applyBorder="1" applyAlignment="1" applyProtection="1">
      <alignment horizontal="center" vertical="center"/>
    </xf>
    <xf numFmtId="40" fontId="6" fillId="0" borderId="91" xfId="0" applyNumberFormat="1" applyFont="1" applyFill="1" applyBorder="1" applyAlignment="1" applyProtection="1">
      <alignment horizontal="center" vertical="center"/>
    </xf>
    <xf numFmtId="0" fontId="35" fillId="0" borderId="93" xfId="0" applyFont="1" applyFill="1" applyBorder="1" applyAlignment="1" applyProtection="1">
      <alignment horizontal="center" vertical="center"/>
    </xf>
    <xf numFmtId="0" fontId="35" fillId="0" borderId="9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8" fillId="13" borderId="96" xfId="0" applyFont="1" applyFill="1" applyBorder="1" applyAlignment="1" applyProtection="1">
      <alignment vertical="center"/>
      <protection locked="0"/>
    </xf>
    <xf numFmtId="44" fontId="6" fillId="0" borderId="142" xfId="0" applyNumberFormat="1" applyFont="1" applyFill="1" applyBorder="1" applyAlignment="1" applyProtection="1">
      <alignment vertical="center"/>
    </xf>
    <xf numFmtId="0" fontId="10" fillId="0" borderId="14" xfId="0" applyFont="1" applyFill="1" applyBorder="1" applyAlignment="1" applyProtection="1">
      <alignment horizontal="center" vertical="center"/>
    </xf>
    <xf numFmtId="164" fontId="8" fillId="2" borderId="9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22" fillId="0" borderId="0" xfId="0" applyFont="1" applyAlignment="1" applyProtection="1">
      <alignment horizontal="center" vertical="center"/>
    </xf>
    <xf numFmtId="0" fontId="0" fillId="0" borderId="16" xfId="0" applyBorder="1" applyAlignment="1">
      <alignment horizontal="center" vertical="center"/>
    </xf>
    <xf numFmtId="0" fontId="6" fillId="5" borderId="38" xfId="0" applyFont="1" applyFill="1" applyBorder="1" applyAlignment="1" applyProtection="1">
      <alignment vertical="center"/>
    </xf>
    <xf numFmtId="0" fontId="6" fillId="5" borderId="98" xfId="0" applyFont="1" applyFill="1" applyBorder="1" applyAlignment="1" applyProtection="1">
      <alignment vertical="center"/>
    </xf>
    <xf numFmtId="0" fontId="6" fillId="5" borderId="99" xfId="0" applyFont="1" applyFill="1" applyBorder="1" applyAlignment="1" applyProtection="1">
      <alignment vertical="center"/>
    </xf>
    <xf numFmtId="0" fontId="6" fillId="5" borderId="78" xfId="0" applyFont="1" applyFill="1" applyBorder="1" applyAlignment="1" applyProtection="1">
      <alignment vertical="center"/>
    </xf>
    <xf numFmtId="0" fontId="6" fillId="5" borderId="86" xfId="0" applyFont="1" applyFill="1" applyBorder="1" applyAlignment="1" applyProtection="1">
      <alignment vertical="center"/>
    </xf>
    <xf numFmtId="0" fontId="6" fillId="5" borderId="0" xfId="0" applyFont="1" applyFill="1" applyBorder="1" applyAlignment="1" applyProtection="1">
      <alignment vertical="center"/>
    </xf>
    <xf numFmtId="0" fontId="6" fillId="5" borderId="87" xfId="0" applyFont="1" applyFill="1" applyBorder="1" applyAlignment="1" applyProtection="1">
      <alignment vertical="center"/>
    </xf>
    <xf numFmtId="0" fontId="6" fillId="5" borderId="16" xfId="0" applyFont="1" applyFill="1" applyBorder="1" applyAlignment="1" applyProtection="1">
      <alignment vertical="center"/>
    </xf>
    <xf numFmtId="0" fontId="6" fillId="5" borderId="100" xfId="0" applyFont="1" applyFill="1" applyBorder="1" applyAlignment="1" applyProtection="1">
      <alignment vertical="center"/>
    </xf>
    <xf numFmtId="0" fontId="6" fillId="5" borderId="101" xfId="0" applyFont="1" applyFill="1" applyBorder="1" applyAlignment="1" applyProtection="1">
      <alignment vertical="center"/>
    </xf>
    <xf numFmtId="0" fontId="6" fillId="5" borderId="102" xfId="0" applyFont="1" applyFill="1" applyBorder="1" applyAlignment="1" applyProtection="1">
      <alignment vertical="center"/>
    </xf>
    <xf numFmtId="0" fontId="6" fillId="0" borderId="48" xfId="0" applyFont="1" applyBorder="1" applyAlignment="1" applyProtection="1">
      <alignment vertical="center"/>
    </xf>
    <xf numFmtId="0" fontId="0" fillId="5" borderId="101" xfId="0" applyFill="1" applyBorder="1" applyProtection="1"/>
    <xf numFmtId="0" fontId="0" fillId="5" borderId="0" xfId="0" applyFill="1" applyBorder="1" applyProtection="1"/>
    <xf numFmtId="0" fontId="0" fillId="5" borderId="102" xfId="0" applyFill="1" applyBorder="1" applyProtection="1"/>
    <xf numFmtId="0" fontId="0" fillId="5" borderId="16" xfId="0" applyFill="1" applyBorder="1" applyProtection="1"/>
    <xf numFmtId="0" fontId="0" fillId="5" borderId="60" xfId="0" applyFill="1" applyBorder="1" applyProtection="1"/>
    <xf numFmtId="0" fontId="6" fillId="14" borderId="80" xfId="0" applyFont="1" applyFill="1" applyBorder="1" applyAlignment="1" applyProtection="1">
      <alignment horizontal="center" vertical="center"/>
    </xf>
    <xf numFmtId="0" fontId="6" fillId="14" borderId="54" xfId="0" applyFont="1" applyFill="1" applyBorder="1" applyAlignment="1" applyProtection="1">
      <alignment horizontal="center" vertical="center"/>
    </xf>
    <xf numFmtId="0" fontId="8" fillId="14" borderId="90" xfId="0" applyFont="1" applyFill="1" applyBorder="1" applyAlignment="1" applyProtection="1">
      <alignment horizontal="center" vertical="center"/>
    </xf>
    <xf numFmtId="0" fontId="18" fillId="0" borderId="65" xfId="0" applyFont="1" applyBorder="1" applyAlignment="1" applyProtection="1">
      <alignment vertical="center"/>
    </xf>
    <xf numFmtId="0" fontId="0" fillId="0" borderId="103" xfId="0" applyBorder="1" applyProtection="1"/>
    <xf numFmtId="0" fontId="0" fillId="0" borderId="61" xfId="0" applyBorder="1" applyProtection="1"/>
    <xf numFmtId="40" fontId="8" fillId="0" borderId="39" xfId="0" applyNumberFormat="1" applyFont="1" applyBorder="1" applyAlignment="1" applyProtection="1">
      <alignment vertical="center"/>
    </xf>
    <xf numFmtId="0" fontId="6" fillId="5" borderId="104" xfId="0" applyFont="1" applyFill="1" applyBorder="1" applyAlignment="1" applyProtection="1">
      <alignment vertical="center"/>
    </xf>
    <xf numFmtId="0" fontId="0" fillId="4" borderId="43" xfId="0" applyFill="1" applyBorder="1" applyProtection="1"/>
    <xf numFmtId="0" fontId="0" fillId="4" borderId="41" xfId="0" applyFill="1" applyBorder="1" applyProtection="1"/>
    <xf numFmtId="0" fontId="0" fillId="4" borderId="52" xfId="0" applyFill="1" applyBorder="1" applyProtection="1"/>
    <xf numFmtId="0" fontId="0" fillId="4" borderId="53" xfId="0" applyFill="1" applyBorder="1" applyProtection="1"/>
    <xf numFmtId="0" fontId="0" fillId="4" borderId="45" xfId="0" applyFill="1" applyBorder="1" applyProtection="1"/>
    <xf numFmtId="0" fontId="0" fillId="4" borderId="91" xfId="0" applyFill="1" applyBorder="1" applyProtection="1"/>
    <xf numFmtId="38" fontId="32" fillId="0" borderId="107" xfId="0" applyNumberFormat="1" applyFont="1" applyFill="1" applyBorder="1" applyAlignment="1" applyProtection="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2" borderId="92" xfId="0" applyFont="1" applyFill="1" applyBorder="1" applyAlignment="1" applyProtection="1">
      <alignment vertical="center"/>
      <protection locked="0"/>
    </xf>
    <xf numFmtId="0" fontId="6" fillId="2" borderId="70" xfId="0" applyFont="1" applyFill="1" applyBorder="1" applyAlignment="1" applyProtection="1">
      <alignment vertical="center"/>
      <protection locked="0"/>
    </xf>
    <xf numFmtId="0" fontId="6" fillId="2" borderId="106" xfId="0" applyFont="1" applyFill="1" applyBorder="1" applyAlignment="1" applyProtection="1">
      <alignment vertical="center"/>
      <protection locked="0"/>
    </xf>
    <xf numFmtId="0" fontId="6" fillId="2" borderId="29" xfId="0" applyFont="1" applyFill="1" applyBorder="1" applyAlignment="1" applyProtection="1">
      <alignment vertical="center"/>
      <protection locked="0"/>
    </xf>
    <xf numFmtId="39" fontId="6" fillId="2" borderId="0" xfId="0" applyNumberFormat="1" applyFont="1" applyFill="1" applyBorder="1" applyAlignment="1" applyProtection="1">
      <alignment vertical="center"/>
      <protection locked="0"/>
    </xf>
    <xf numFmtId="39" fontId="6" fillId="2" borderId="62" xfId="0" applyNumberFormat="1" applyFont="1" applyFill="1" applyBorder="1" applyAlignment="1" applyProtection="1">
      <alignment vertical="center"/>
      <protection locked="0"/>
    </xf>
    <xf numFmtId="39" fontId="6" fillId="2" borderId="52" xfId="0" applyNumberFormat="1" applyFont="1" applyFill="1" applyBorder="1" applyAlignment="1" applyProtection="1">
      <alignment vertical="center"/>
      <protection locked="0"/>
    </xf>
    <xf numFmtId="39" fontId="6" fillId="2" borderId="78" xfId="0" applyNumberFormat="1" applyFont="1" applyFill="1" applyBorder="1" applyAlignment="1" applyProtection="1">
      <alignment vertical="center"/>
      <protection locked="0"/>
    </xf>
    <xf numFmtId="39" fontId="6" fillId="2" borderId="49" xfId="0" applyNumberFormat="1" applyFont="1" applyFill="1" applyBorder="1" applyAlignment="1" applyProtection="1">
      <alignment vertical="center"/>
      <protection locked="0"/>
    </xf>
    <xf numFmtId="39" fontId="6" fillId="2" borderId="33" xfId="0" applyNumberFormat="1" applyFont="1" applyFill="1" applyBorder="1" applyAlignment="1" applyProtection="1">
      <alignment vertical="center"/>
      <protection locked="0"/>
    </xf>
    <xf numFmtId="39" fontId="6" fillId="2" borderId="63" xfId="0" applyNumberFormat="1" applyFont="1" applyFill="1" applyBorder="1" applyAlignment="1" applyProtection="1">
      <alignment vertical="center"/>
      <protection locked="0"/>
    </xf>
    <xf numFmtId="39" fontId="6" fillId="2" borderId="45" xfId="0" applyNumberFormat="1" applyFont="1" applyFill="1" applyBorder="1" applyAlignment="1" applyProtection="1">
      <alignment vertical="center"/>
      <protection locked="0"/>
    </xf>
    <xf numFmtId="39" fontId="6" fillId="2" borderId="80" xfId="0" applyNumberFormat="1" applyFont="1" applyFill="1" applyBorder="1" applyAlignment="1" applyProtection="1">
      <alignment vertical="center"/>
      <protection locked="0"/>
    </xf>
    <xf numFmtId="0" fontId="6" fillId="2" borderId="95" xfId="0" applyFont="1" applyFill="1" applyBorder="1" applyAlignment="1" applyProtection="1">
      <alignment vertical="center"/>
      <protection locked="0"/>
    </xf>
    <xf numFmtId="39" fontId="6" fillId="2" borderId="30" xfId="0" applyNumberFormat="1" applyFont="1" applyFill="1" applyBorder="1" applyAlignment="1" applyProtection="1">
      <alignment vertical="center"/>
      <protection locked="0"/>
    </xf>
    <xf numFmtId="0" fontId="6" fillId="2" borderId="72" xfId="0" applyFont="1" applyFill="1" applyBorder="1" applyAlignment="1" applyProtection="1">
      <alignment vertical="center"/>
      <protection locked="0"/>
    </xf>
    <xf numFmtId="39" fontId="6" fillId="2" borderId="73" xfId="0" applyNumberFormat="1" applyFont="1" applyFill="1" applyBorder="1" applyAlignment="1" applyProtection="1">
      <alignment vertical="center"/>
      <protection locked="0"/>
    </xf>
    <xf numFmtId="0" fontId="6" fillId="2" borderId="15" xfId="0" applyFont="1" applyFill="1" applyBorder="1" applyAlignment="1" applyProtection="1">
      <alignment vertical="center"/>
      <protection locked="0"/>
    </xf>
    <xf numFmtId="0" fontId="6" fillId="2" borderId="75" xfId="0" applyFont="1" applyFill="1" applyBorder="1" applyAlignment="1" applyProtection="1">
      <alignment vertical="center"/>
      <protection locked="0"/>
    </xf>
    <xf numFmtId="0" fontId="6" fillId="2" borderId="76" xfId="0" applyFont="1" applyFill="1" applyBorder="1" applyAlignment="1" applyProtection="1">
      <alignment vertical="center"/>
      <protection locked="0"/>
    </xf>
    <xf numFmtId="39" fontId="6" fillId="2" borderId="105" xfId="0" applyNumberFormat="1" applyFont="1" applyFill="1" applyBorder="1" applyAlignment="1" applyProtection="1">
      <alignment vertical="center"/>
      <protection locked="0"/>
    </xf>
    <xf numFmtId="0" fontId="6" fillId="2" borderId="31" xfId="0" applyFont="1" applyFill="1" applyBorder="1" applyAlignment="1" applyProtection="1">
      <alignment vertical="center"/>
      <protection locked="0"/>
    </xf>
    <xf numFmtId="39" fontId="6" fillId="13" borderId="56" xfId="0" applyNumberFormat="1" applyFont="1" applyFill="1" applyBorder="1" applyAlignment="1" applyProtection="1">
      <alignment vertical="center"/>
      <protection locked="0"/>
    </xf>
    <xf numFmtId="168" fontId="8" fillId="15" borderId="150" xfId="0" applyNumberFormat="1" applyFont="1" applyFill="1" applyBorder="1" applyAlignment="1">
      <alignment vertical="center"/>
    </xf>
    <xf numFmtId="169" fontId="8" fillId="15" borderId="149" xfId="0" applyNumberFormat="1" applyFont="1" applyFill="1" applyBorder="1" applyAlignment="1">
      <alignment vertical="center"/>
    </xf>
    <xf numFmtId="40" fontId="6" fillId="0" borderId="151" xfId="0" applyNumberFormat="1" applyFont="1" applyBorder="1" applyAlignment="1" applyProtection="1">
      <alignment vertical="center"/>
    </xf>
    <xf numFmtId="40" fontId="6" fillId="0" borderId="52" xfId="0" applyNumberFormat="1" applyFont="1" applyFill="1" applyBorder="1" applyAlignment="1" applyProtection="1">
      <alignment vertical="center"/>
    </xf>
    <xf numFmtId="40" fontId="6" fillId="0" borderId="152" xfId="0" applyNumberFormat="1" applyFont="1" applyFill="1" applyBorder="1" applyAlignment="1" applyProtection="1">
      <alignment vertical="center"/>
    </xf>
    <xf numFmtId="40" fontId="6" fillId="0" borderId="43" xfId="0" applyNumberFormat="1" applyFont="1" applyFill="1" applyBorder="1" applyAlignment="1" applyProtection="1">
      <alignment vertical="center"/>
    </xf>
    <xf numFmtId="38" fontId="6" fillId="0" borderId="153" xfId="0" applyNumberFormat="1" applyFont="1" applyBorder="1" applyAlignment="1" applyProtection="1">
      <alignment horizontal="center" vertical="center"/>
    </xf>
    <xf numFmtId="0" fontId="6" fillId="0" borderId="154" xfId="0" applyFont="1" applyBorder="1" applyAlignment="1" applyProtection="1">
      <alignment vertical="center"/>
    </xf>
    <xf numFmtId="0" fontId="6" fillId="0" borderId="155" xfId="0" applyFont="1" applyBorder="1" applyAlignment="1" applyProtection="1">
      <alignment vertical="center"/>
    </xf>
    <xf numFmtId="40" fontId="6" fillId="0" borderId="66" xfId="0" applyNumberFormat="1" applyFont="1" applyFill="1" applyBorder="1" applyAlignment="1" applyProtection="1">
      <alignment vertical="center"/>
    </xf>
    <xf numFmtId="44" fontId="8" fillId="0" borderId="99" xfId="0" applyNumberFormat="1" applyFont="1" applyFill="1" applyBorder="1" applyAlignment="1" applyProtection="1">
      <alignment vertical="center"/>
    </xf>
    <xf numFmtId="44" fontId="8" fillId="0" borderId="99" xfId="0" applyNumberFormat="1" applyFont="1" applyFill="1" applyBorder="1" applyAlignment="1">
      <alignment vertical="center"/>
    </xf>
    <xf numFmtId="0" fontId="3" fillId="0" borderId="110" xfId="0" applyFont="1" applyFill="1" applyBorder="1" applyAlignment="1" applyProtection="1">
      <alignment vertical="top"/>
    </xf>
    <xf numFmtId="0" fontId="0" fillId="0" borderId="14" xfId="0" applyBorder="1" applyAlignment="1">
      <alignment vertical="top"/>
    </xf>
    <xf numFmtId="0" fontId="0" fillId="0" borderId="64" xfId="0" applyBorder="1" applyAlignment="1">
      <alignment vertical="top"/>
    </xf>
    <xf numFmtId="0" fontId="8" fillId="0" borderId="0" xfId="0" applyFont="1" applyFill="1" applyBorder="1" applyAlignment="1" applyProtection="1">
      <alignment vertical="center"/>
    </xf>
    <xf numFmtId="0" fontId="0" fillId="0" borderId="0" xfId="0" applyAlignment="1">
      <alignment vertical="center"/>
    </xf>
    <xf numFmtId="0" fontId="8" fillId="0" borderId="0" xfId="0" applyFont="1" applyFill="1" applyBorder="1" applyAlignment="1" applyProtection="1">
      <alignment vertical="center" wrapText="1"/>
    </xf>
    <xf numFmtId="0" fontId="0" fillId="0" borderId="0" xfId="0" applyAlignment="1">
      <alignment vertical="center" wrapText="1"/>
    </xf>
    <xf numFmtId="0" fontId="8" fillId="0" borderId="110" xfId="0" applyFont="1" applyFill="1" applyBorder="1" applyAlignment="1" applyProtection="1">
      <alignment vertical="center" wrapText="1"/>
    </xf>
    <xf numFmtId="0" fontId="8" fillId="0" borderId="14" xfId="0" applyFont="1" applyFill="1" applyBorder="1" applyAlignment="1">
      <alignment vertical="center" wrapText="1"/>
    </xf>
    <xf numFmtId="0" fontId="8" fillId="0" borderId="59" xfId="0" applyFont="1" applyBorder="1" applyAlignment="1">
      <alignment vertical="center" wrapText="1"/>
    </xf>
    <xf numFmtId="0" fontId="8" fillId="0" borderId="0" xfId="0" applyFont="1" applyBorder="1" applyAlignment="1">
      <alignment vertical="center" wrapText="1"/>
    </xf>
    <xf numFmtId="0" fontId="3" fillId="0" borderId="14" xfId="0" applyFont="1" applyFill="1" applyBorder="1" applyAlignment="1" applyProtection="1">
      <alignment vertical="top"/>
    </xf>
    <xf numFmtId="0" fontId="8" fillId="0" borderId="57" xfId="0" applyFont="1" applyFill="1" applyBorder="1" applyAlignment="1" applyProtection="1">
      <alignment vertical="center"/>
    </xf>
    <xf numFmtId="0" fontId="8" fillId="0" borderId="57" xfId="0" applyFont="1" applyFill="1" applyBorder="1" applyAlignment="1">
      <alignment vertical="center"/>
    </xf>
    <xf numFmtId="0" fontId="0" fillId="0" borderId="13" xfId="0" applyBorder="1" applyAlignment="1">
      <alignment vertical="center"/>
    </xf>
    <xf numFmtId="0" fontId="6" fillId="0" borderId="59"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08"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3" fillId="0" borderId="111" xfId="0" applyFont="1" applyBorder="1" applyAlignment="1" applyProtection="1">
      <alignment vertical="top"/>
    </xf>
    <xf numFmtId="0" fontId="0" fillId="0" borderId="78" xfId="0" applyBorder="1" applyAlignment="1">
      <alignment vertical="top"/>
    </xf>
    <xf numFmtId="0" fontId="7" fillId="2" borderId="78" xfId="0" applyFont="1" applyFill="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166" fontId="8" fillId="0" borderId="14" xfId="0" applyNumberFormat="1" applyFont="1" applyFill="1" applyBorder="1" applyAlignment="1" applyProtection="1">
      <alignment vertical="center"/>
    </xf>
    <xf numFmtId="0" fontId="0" fillId="0" borderId="14" xfId="0" applyBorder="1" applyAlignment="1" applyProtection="1">
      <alignment vertical="center"/>
    </xf>
    <xf numFmtId="166" fontId="8" fillId="0" borderId="0" xfId="0" applyNumberFormat="1" applyFont="1" applyFill="1" applyBorder="1" applyAlignment="1" applyProtection="1">
      <alignment vertical="center"/>
    </xf>
    <xf numFmtId="0" fontId="7" fillId="2" borderId="109" xfId="0" applyFont="1" applyFill="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right" vertical="center"/>
    </xf>
    <xf numFmtId="0" fontId="0" fillId="0" borderId="0" xfId="0" applyAlignment="1">
      <alignment horizontal="right" vertical="center"/>
    </xf>
    <xf numFmtId="0" fontId="25" fillId="0" borderId="16" xfId="0" applyFont="1" applyBorder="1" applyAlignment="1" applyProtection="1">
      <alignment horizontal="right" vertical="center"/>
    </xf>
    <xf numFmtId="0" fontId="27" fillId="0" borderId="16" xfId="0" applyFont="1" applyBorder="1" applyAlignment="1">
      <alignment horizontal="right" vertical="center"/>
    </xf>
    <xf numFmtId="0" fontId="6" fillId="0" borderId="14" xfId="0" applyFont="1" applyBorder="1" applyAlignment="1" applyProtection="1">
      <alignment vertical="center"/>
    </xf>
    <xf numFmtId="0" fontId="3" fillId="0" borderId="78" xfId="0" applyFont="1" applyBorder="1" applyAlignment="1" applyProtection="1">
      <alignment vertical="top"/>
    </xf>
    <xf numFmtId="0" fontId="3" fillId="0" borderId="78" xfId="0" applyFont="1" applyBorder="1" applyAlignment="1">
      <alignment vertical="top"/>
    </xf>
    <xf numFmtId="0" fontId="7" fillId="2" borderId="112" xfId="0" applyFont="1" applyFill="1" applyBorder="1" applyAlignment="1" applyProtection="1">
      <alignment horizontal="center" vertical="center" wrapText="1"/>
      <protection locked="0"/>
    </xf>
    <xf numFmtId="0" fontId="7" fillId="2" borderId="113" xfId="0" applyFont="1" applyFill="1" applyBorder="1" applyAlignment="1" applyProtection="1">
      <alignment horizontal="center" vertical="center" wrapText="1"/>
      <protection locked="0"/>
    </xf>
    <xf numFmtId="0" fontId="7" fillId="2" borderId="114" xfId="0" applyFont="1" applyFill="1" applyBorder="1" applyAlignment="1" applyProtection="1">
      <alignment horizontal="center" vertical="center" wrapText="1"/>
      <protection locked="0"/>
    </xf>
    <xf numFmtId="0" fontId="7" fillId="2" borderId="115" xfId="0" applyFont="1" applyFill="1" applyBorder="1" applyAlignment="1" applyProtection="1">
      <alignment horizontal="center" vertical="center" wrapText="1"/>
      <protection locked="0"/>
    </xf>
    <xf numFmtId="0" fontId="7" fillId="2" borderId="116" xfId="0" applyFont="1" applyFill="1" applyBorder="1" applyAlignment="1" applyProtection="1">
      <alignment horizontal="center" vertical="center" wrapText="1"/>
      <protection locked="0"/>
    </xf>
    <xf numFmtId="0" fontId="7" fillId="2" borderId="117" xfId="0" applyFont="1" applyFill="1" applyBorder="1" applyAlignment="1" applyProtection="1">
      <alignment horizontal="center" vertical="center" wrapText="1"/>
      <protection locked="0"/>
    </xf>
    <xf numFmtId="0" fontId="6" fillId="0" borderId="0" xfId="0" applyFont="1" applyAlignment="1">
      <alignment vertical="center"/>
    </xf>
    <xf numFmtId="0" fontId="8" fillId="0" borderId="110" xfId="0" applyFont="1" applyBorder="1" applyAlignment="1" applyProtection="1">
      <alignment vertical="center"/>
    </xf>
    <xf numFmtId="0" fontId="0" fillId="0" borderId="14" xfId="0" applyBorder="1" applyAlignment="1">
      <alignment vertical="center"/>
    </xf>
    <xf numFmtId="40" fontId="6" fillId="0" borderId="118" xfId="0" applyNumberFormat="1" applyFont="1" applyBorder="1" applyAlignment="1">
      <alignment horizontal="center" vertical="center"/>
    </xf>
    <xf numFmtId="40" fontId="6" fillId="0" borderId="119" xfId="0" applyNumberFormat="1" applyFont="1" applyBorder="1" applyAlignment="1">
      <alignment horizontal="center" vertical="center"/>
    </xf>
    <xf numFmtId="40" fontId="6" fillId="0" borderId="120" xfId="0" applyNumberFormat="1" applyFont="1" applyBorder="1" applyAlignment="1">
      <alignment horizontal="center" vertical="center"/>
    </xf>
    <xf numFmtId="0" fontId="3" fillId="0" borderId="111" xfId="0" applyFont="1" applyFill="1" applyBorder="1" applyAlignment="1" applyProtection="1">
      <alignment vertical="top"/>
    </xf>
    <xf numFmtId="166" fontId="8" fillId="0" borderId="78" xfId="0" applyNumberFormat="1" applyFont="1" applyBorder="1" applyAlignment="1" applyProtection="1">
      <alignment horizontal="center" vertical="center"/>
    </xf>
    <xf numFmtId="0" fontId="8" fillId="0" borderId="78" xfId="0" applyFont="1" applyBorder="1" applyAlignment="1">
      <alignment horizontal="center" vertical="center"/>
    </xf>
    <xf numFmtId="167" fontId="6" fillId="13" borderId="126" xfId="0" applyNumberFormat="1" applyFont="1" applyFill="1" applyBorder="1" applyAlignment="1" applyProtection="1">
      <alignment horizontal="center" vertical="center"/>
      <protection locked="0"/>
    </xf>
    <xf numFmtId="167" fontId="6" fillId="13" borderId="127" xfId="0" applyNumberFormat="1" applyFont="1" applyFill="1" applyBorder="1" applyAlignment="1" applyProtection="1">
      <alignment horizontal="center" vertical="center"/>
      <protection locked="0"/>
    </xf>
    <xf numFmtId="166" fontId="6" fillId="2" borderId="133" xfId="0" applyNumberFormat="1" applyFont="1" applyFill="1" applyBorder="1" applyAlignment="1" applyProtection="1">
      <alignment horizontal="center" vertical="center"/>
      <protection locked="0"/>
    </xf>
    <xf numFmtId="44" fontId="6" fillId="0" borderId="135" xfId="0" applyNumberFormat="1" applyFont="1" applyFill="1" applyBorder="1" applyAlignment="1" applyProtection="1">
      <alignment vertical="center"/>
    </xf>
    <xf numFmtId="44" fontId="6" fillId="0" borderId="129" xfId="0" applyNumberFormat="1" applyFont="1" applyBorder="1" applyAlignment="1" applyProtection="1">
      <alignment vertical="center"/>
    </xf>
    <xf numFmtId="44" fontId="6" fillId="0" borderId="126" xfId="0" applyNumberFormat="1" applyFont="1" applyFill="1" applyBorder="1" applyAlignment="1" applyProtection="1">
      <alignment vertical="center"/>
    </xf>
    <xf numFmtId="44" fontId="6" fillId="0" borderId="126" xfId="0" applyNumberFormat="1" applyFont="1" applyBorder="1" applyAlignment="1" applyProtection="1">
      <alignment vertical="center"/>
    </xf>
    <xf numFmtId="44" fontId="6" fillId="0" borderId="127" xfId="0" applyNumberFormat="1" applyFont="1" applyBorder="1" applyAlignment="1" applyProtection="1">
      <alignment vertical="center"/>
    </xf>
    <xf numFmtId="0" fontId="36" fillId="0" borderId="78" xfId="0" applyFont="1" applyBorder="1" applyAlignment="1">
      <alignment horizontal="center" vertical="center" textRotation="90"/>
    </xf>
    <xf numFmtId="0" fontId="36" fillId="0" borderId="16" xfId="0" applyFont="1" applyBorder="1" applyAlignment="1">
      <alignment horizontal="center" vertical="center" textRotation="90"/>
    </xf>
    <xf numFmtId="0" fontId="36" fillId="0" borderId="5" xfId="0" applyFont="1" applyBorder="1" applyAlignment="1">
      <alignment horizontal="center" vertical="center" textRotation="90"/>
    </xf>
    <xf numFmtId="166" fontId="6" fillId="2" borderId="3" xfId="0" applyNumberFormat="1" applyFont="1" applyFill="1" applyBorder="1" applyAlignment="1" applyProtection="1">
      <alignment horizontal="center" vertical="center"/>
      <protection locked="0"/>
    </xf>
    <xf numFmtId="166" fontId="6" fillId="2" borderId="132"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xf>
    <xf numFmtId="0" fontId="29" fillId="0" borderId="5" xfId="0" applyFont="1" applyBorder="1" applyAlignment="1" applyProtection="1">
      <alignment horizontal="center" vertical="center"/>
    </xf>
    <xf numFmtId="166" fontId="6" fillId="2" borderId="134" xfId="0" applyNumberFormat="1" applyFont="1" applyFill="1" applyBorder="1" applyAlignment="1" applyProtection="1">
      <alignment horizontal="center" vertical="center"/>
      <protection locked="0"/>
    </xf>
    <xf numFmtId="166" fontId="6" fillId="2" borderId="6" xfId="0" applyNumberFormat="1" applyFont="1" applyFill="1" applyBorder="1" applyAlignment="1" applyProtection="1">
      <alignment horizontal="center" vertical="center"/>
      <protection locked="0"/>
    </xf>
    <xf numFmtId="166" fontId="8" fillId="0" borderId="1" xfId="0" applyNumberFormat="1" applyFont="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8" fillId="2" borderId="131" xfId="0" applyFont="1" applyFill="1" applyBorder="1" applyAlignment="1" applyProtection="1">
      <alignment horizontal="center" vertical="center"/>
      <protection locked="0"/>
    </xf>
    <xf numFmtId="0" fontId="11" fillId="0" borderId="143" xfId="0" applyFont="1" applyFill="1" applyBorder="1" applyAlignment="1" applyProtection="1">
      <alignment horizontal="center" vertical="center"/>
    </xf>
    <xf numFmtId="0" fontId="11" fillId="0" borderId="144" xfId="0" applyFont="1" applyFill="1" applyBorder="1" applyAlignment="1" applyProtection="1">
      <alignment horizontal="center" vertical="center"/>
    </xf>
    <xf numFmtId="0" fontId="10" fillId="0" borderId="11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44" fontId="6" fillId="0" borderId="128" xfId="0" applyNumberFormat="1" applyFont="1" applyFill="1" applyBorder="1" applyAlignment="1" applyProtection="1">
      <alignment vertical="center"/>
    </xf>
    <xf numFmtId="0" fontId="10" fillId="0" borderId="130" xfId="0" applyFont="1" applyFill="1" applyBorder="1" applyAlignment="1" applyProtection="1">
      <alignment horizontal="center" vertical="center"/>
    </xf>
    <xf numFmtId="0" fontId="0" fillId="0" borderId="130" xfId="0" applyBorder="1" applyAlignment="1">
      <alignment horizontal="center" vertical="center"/>
    </xf>
    <xf numFmtId="0" fontId="24" fillId="0" borderId="145" xfId="0" applyFont="1" applyFill="1" applyBorder="1" applyAlignment="1" applyProtection="1">
      <alignment horizontal="center" vertical="center"/>
    </xf>
    <xf numFmtId="0" fontId="24" fillId="0" borderId="146" xfId="0" applyFont="1" applyFill="1" applyBorder="1" applyAlignment="1" applyProtection="1">
      <alignment horizontal="center" vertical="center"/>
    </xf>
    <xf numFmtId="0" fontId="0" fillId="16" borderId="147" xfId="0" applyFill="1" applyBorder="1" applyAlignment="1">
      <alignment vertical="center"/>
    </xf>
    <xf numFmtId="0" fontId="0" fillId="16" borderId="148" xfId="0" applyFill="1" applyBorder="1" applyAlignment="1">
      <alignment vertical="center"/>
    </xf>
    <xf numFmtId="0" fontId="36" fillId="0" borderId="14" xfId="0" applyFont="1" applyBorder="1" applyAlignment="1">
      <alignment horizontal="center" vertical="center" textRotation="90"/>
    </xf>
    <xf numFmtId="0" fontId="31" fillId="9" borderId="98" xfId="0" applyFont="1" applyFill="1" applyBorder="1" applyAlignment="1" applyProtection="1">
      <alignment vertical="center"/>
    </xf>
    <xf numFmtId="0" fontId="31" fillId="9" borderId="121" xfId="0" applyFont="1" applyFill="1" applyBorder="1" applyAlignment="1" applyProtection="1">
      <alignment vertical="center"/>
    </xf>
    <xf numFmtId="0" fontId="3" fillId="0" borderId="0" xfId="0" applyFont="1" applyFill="1" applyBorder="1" applyAlignment="1" applyProtection="1">
      <alignment vertical="top"/>
    </xf>
    <xf numFmtId="0" fontId="0" fillId="0" borderId="0" xfId="0" applyBorder="1" applyAlignment="1" applyProtection="1">
      <alignment vertical="top"/>
    </xf>
    <xf numFmtId="0" fontId="6" fillId="0" borderId="105" xfId="0" applyFont="1" applyFill="1" applyBorder="1" applyAlignment="1" applyProtection="1">
      <alignment vertical="center"/>
    </xf>
    <xf numFmtId="0" fontId="12" fillId="0" borderId="105" xfId="0" applyFont="1" applyFill="1" applyBorder="1" applyAlignment="1" applyProtection="1">
      <alignment vertical="center"/>
    </xf>
    <xf numFmtId="0" fontId="24" fillId="0" borderId="122" xfId="0" applyFont="1" applyFill="1" applyBorder="1" applyAlignment="1" applyProtection="1">
      <alignment vertical="center"/>
    </xf>
    <xf numFmtId="0" fontId="24" fillId="0" borderId="123" xfId="0" applyFont="1" applyBorder="1" applyAlignment="1" applyProtection="1">
      <alignment vertical="center"/>
    </xf>
    <xf numFmtId="0" fontId="30" fillId="0" borderId="23" xfId="0" applyFont="1" applyFill="1" applyBorder="1" applyAlignment="1" applyProtection="1">
      <alignment horizontal="center" vertical="center" textRotation="90" wrapText="1"/>
    </xf>
    <xf numFmtId="0" fontId="30" fillId="0" borderId="13" xfId="0" applyFont="1" applyFill="1" applyBorder="1" applyAlignment="1" applyProtection="1">
      <alignment horizontal="center" vertical="center" textRotation="90" wrapText="1"/>
    </xf>
    <xf numFmtId="0" fontId="30" fillId="0" borderId="4" xfId="0" applyFont="1" applyFill="1" applyBorder="1" applyAlignment="1" applyProtection="1">
      <alignment horizontal="center" vertical="center" textRotation="90" wrapText="1"/>
    </xf>
    <xf numFmtId="0" fontId="0" fillId="0" borderId="14" xfId="0" applyBorder="1" applyAlignment="1" applyProtection="1">
      <alignment vertical="top"/>
    </xf>
    <xf numFmtId="0" fontId="34" fillId="14" borderId="124" xfId="0" applyFont="1" applyFill="1" applyBorder="1" applyAlignment="1">
      <alignment vertical="center"/>
    </xf>
    <xf numFmtId="0" fontId="17" fillId="14" borderId="83" xfId="0" applyFont="1" applyFill="1" applyBorder="1" applyAlignment="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5" xfId="0" applyBorder="1" applyAlignment="1">
      <alignment vertical="center"/>
    </xf>
    <xf numFmtId="0" fontId="0" fillId="0" borderId="4" xfId="0" applyBorder="1" applyAlignment="1">
      <alignment vertical="center"/>
    </xf>
    <xf numFmtId="0" fontId="7" fillId="0" borderId="59" xfId="0" applyFont="1" applyBorder="1" applyAlignment="1" applyProtection="1">
      <alignment vertical="center"/>
    </xf>
    <xf numFmtId="0" fontId="0" fillId="0" borderId="87" xfId="0" applyBorder="1" applyAlignment="1">
      <alignment vertical="center"/>
    </xf>
    <xf numFmtId="0" fontId="0" fillId="0" borderId="108" xfId="0" applyBorder="1" applyAlignment="1" applyProtection="1">
      <alignment vertical="center"/>
    </xf>
    <xf numFmtId="0" fontId="0" fillId="0" borderId="125" xfId="0" applyBorder="1" applyAlignment="1">
      <alignment vertical="center"/>
    </xf>
    <xf numFmtId="0" fontId="3" fillId="0" borderId="14" xfId="0" applyFont="1" applyFill="1" applyBorder="1" applyAlignment="1" applyProtection="1">
      <alignment horizontal="center" vertical="top"/>
    </xf>
    <xf numFmtId="0" fontId="0" fillId="0" borderId="64" xfId="0" applyBorder="1" applyAlignment="1">
      <alignment horizontal="center" vertical="top"/>
    </xf>
    <xf numFmtId="0" fontId="13" fillId="0" borderId="57" xfId="0" applyFont="1" applyFill="1" applyBorder="1" applyAlignment="1" applyProtection="1">
      <alignment vertical="center"/>
    </xf>
    <xf numFmtId="0" fontId="6" fillId="0" borderId="58" xfId="0" applyFont="1" applyFill="1" applyBorder="1" applyAlignment="1" applyProtection="1">
      <alignment vertical="center"/>
    </xf>
    <xf numFmtId="0" fontId="0" fillId="0" borderId="23" xfId="0" applyBorder="1" applyAlignment="1" applyProtection="1">
      <alignment vertical="center"/>
    </xf>
    <xf numFmtId="0" fontId="0" fillId="0" borderId="35" xfId="0" applyBorder="1" applyAlignment="1" applyProtection="1">
      <alignment vertical="center"/>
    </xf>
    <xf numFmtId="0" fontId="0" fillId="0" borderId="140" xfId="0" applyBorder="1" applyAlignment="1" applyProtection="1">
      <alignment vertical="center"/>
    </xf>
    <xf numFmtId="44" fontId="6" fillId="0" borderId="59" xfId="0" applyNumberFormat="1" applyFont="1" applyFill="1" applyBorder="1" applyAlignment="1" applyProtection="1">
      <alignment vertical="center"/>
    </xf>
    <xf numFmtId="0" fontId="6" fillId="0" borderId="0" xfId="0" applyFont="1" applyFill="1" applyBorder="1" applyAlignment="1" applyProtection="1">
      <alignment vertical="center" wrapText="1"/>
    </xf>
    <xf numFmtId="0" fontId="0" fillId="0" borderId="0" xfId="0" applyAlignment="1" applyProtection="1">
      <alignment vertical="center" wrapText="1"/>
    </xf>
    <xf numFmtId="166" fontId="6" fillId="0" borderId="0" xfId="0" applyNumberFormat="1" applyFont="1" applyFill="1" applyBorder="1" applyAlignment="1" applyProtection="1">
      <alignment vertical="center" wrapText="1"/>
    </xf>
    <xf numFmtId="166" fontId="6" fillId="0" borderId="0" xfId="0" applyNumberFormat="1" applyFont="1" applyFill="1" applyBorder="1" applyAlignment="1" applyProtection="1">
      <alignment vertical="center"/>
    </xf>
    <xf numFmtId="0" fontId="0" fillId="0" borderId="0" xfId="0" applyAlignment="1" applyProtection="1">
      <alignment vertical="center"/>
    </xf>
    <xf numFmtId="0" fontId="0" fillId="0" borderId="139" xfId="0" applyBorder="1" applyAlignment="1" applyProtection="1">
      <alignment vertical="center"/>
    </xf>
    <xf numFmtId="0" fontId="0" fillId="0" borderId="30" xfId="0" applyBorder="1" applyAlignment="1" applyProtection="1">
      <alignment vertical="center"/>
    </xf>
    <xf numFmtId="44" fontId="6" fillId="0" borderId="136" xfId="0" applyNumberFormat="1" applyFont="1" applyFill="1" applyBorder="1" applyAlignment="1" applyProtection="1">
      <alignment vertical="center"/>
    </xf>
    <xf numFmtId="0" fontId="0" fillId="0" borderId="138" xfId="0" applyBorder="1" applyAlignment="1" applyProtection="1">
      <alignment vertical="center"/>
    </xf>
    <xf numFmtId="167" fontId="8" fillId="13" borderId="126" xfId="0" applyNumberFormat="1" applyFont="1" applyFill="1" applyBorder="1" applyAlignment="1" applyProtection="1">
      <alignment horizontal="center" vertical="center"/>
      <protection locked="0"/>
    </xf>
    <xf numFmtId="167" fontId="8" fillId="13" borderId="127" xfId="0" applyNumberFormat="1" applyFont="1" applyFill="1" applyBorder="1" applyAlignment="1" applyProtection="1">
      <alignment horizontal="center" vertical="center"/>
      <protection locked="0"/>
    </xf>
    <xf numFmtId="0" fontId="8" fillId="13" borderId="0" xfId="0" applyFont="1" applyFill="1" applyBorder="1" applyAlignment="1" applyProtection="1">
      <alignment vertical="top" wrapText="1"/>
      <protection locked="0"/>
    </xf>
    <xf numFmtId="166" fontId="10" fillId="0" borderId="14" xfId="0" applyNumberFormat="1" applyFont="1" applyFill="1" applyBorder="1" applyAlignment="1" applyProtection="1">
      <alignment vertical="center"/>
    </xf>
    <xf numFmtId="0" fontId="37" fillId="16" borderId="147" xfId="0" applyFont="1" applyFill="1" applyBorder="1" applyAlignment="1">
      <alignment horizontal="center" vertical="center"/>
    </xf>
    <xf numFmtId="0" fontId="37" fillId="16" borderId="148" xfId="0" applyFont="1" applyFill="1" applyBorder="1" applyAlignment="1">
      <alignment horizontal="center" vertical="center"/>
    </xf>
    <xf numFmtId="166" fontId="8" fillId="13" borderId="64" xfId="0" applyNumberFormat="1" applyFont="1" applyFill="1" applyBorder="1" applyAlignment="1" applyProtection="1">
      <alignment horizontal="center" vertical="center"/>
      <protection locked="0"/>
    </xf>
    <xf numFmtId="166" fontId="8" fillId="13" borderId="4" xfId="0" applyNumberFormat="1" applyFont="1" applyFill="1" applyBorder="1" applyAlignment="1" applyProtection="1">
      <alignment horizontal="center" vertical="center"/>
      <protection locked="0"/>
    </xf>
    <xf numFmtId="166" fontId="8" fillId="13" borderId="13" xfId="0" applyNumberFormat="1" applyFont="1" applyFill="1" applyBorder="1" applyAlignment="1" applyProtection="1">
      <alignment horizontal="center" vertical="center"/>
      <protection locked="0"/>
    </xf>
    <xf numFmtId="0" fontId="6" fillId="0" borderId="110" xfId="0" applyFont="1" applyFill="1" applyBorder="1" applyAlignment="1" applyProtection="1">
      <alignment vertical="center" wrapText="1"/>
    </xf>
    <xf numFmtId="0" fontId="6" fillId="0" borderId="14" xfId="0" applyFont="1" applyFill="1" applyBorder="1" applyAlignment="1" applyProtection="1">
      <alignment vertical="center" wrapText="1"/>
    </xf>
    <xf numFmtId="0" fontId="6" fillId="0" borderId="59" xfId="0" applyFont="1" applyFill="1" applyBorder="1" applyAlignment="1">
      <alignment vertical="center" wrapText="1"/>
    </xf>
    <xf numFmtId="0" fontId="6" fillId="0" borderId="0" xfId="0" applyFont="1" applyFill="1" applyBorder="1" applyAlignment="1">
      <alignment vertical="center" wrapText="1"/>
    </xf>
    <xf numFmtId="0" fontId="6" fillId="0" borderId="35" xfId="0" applyFont="1" applyFill="1" applyBorder="1" applyAlignment="1">
      <alignment vertical="center" wrapText="1"/>
    </xf>
    <xf numFmtId="0" fontId="6" fillId="0" borderId="30" xfId="0" applyFont="1" applyFill="1" applyBorder="1" applyAlignment="1">
      <alignment vertical="center" wrapText="1"/>
    </xf>
    <xf numFmtId="0" fontId="8" fillId="13" borderId="136" xfId="0" applyNumberFormat="1" applyFont="1" applyFill="1" applyBorder="1" applyAlignment="1" applyProtection="1">
      <alignment horizontal="center" vertical="center" wrapText="1"/>
      <protection locked="0"/>
    </xf>
    <xf numFmtId="0" fontId="8" fillId="13" borderId="137" xfId="0" applyNumberFormat="1" applyFont="1" applyFill="1" applyBorder="1" applyAlignment="1" applyProtection="1">
      <alignment horizontal="center" vertical="center" wrapText="1"/>
      <protection locked="0"/>
    </xf>
    <xf numFmtId="0" fontId="8" fillId="13" borderId="138" xfId="0" applyFont="1" applyFill="1" applyBorder="1" applyAlignment="1" applyProtection="1">
      <alignment horizontal="center" vertical="center" wrapText="1"/>
      <protection locked="0"/>
    </xf>
    <xf numFmtId="166" fontId="8" fillId="13" borderId="3" xfId="0" applyNumberFormat="1" applyFont="1" applyFill="1" applyBorder="1" applyAlignment="1" applyProtection="1">
      <alignment horizontal="center" vertical="center"/>
      <protection locked="0"/>
    </xf>
    <xf numFmtId="166" fontId="8" fillId="13" borderId="6"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2" fillId="0" borderId="0" xfId="0" applyFont="1" applyAlignment="1" applyProtection="1">
      <alignment vertical="center"/>
    </xf>
    <xf numFmtId="0" fontId="10" fillId="0" borderId="0" xfId="0" applyFont="1" applyFill="1" applyBorder="1" applyAlignment="1" applyProtection="1">
      <alignment vertical="center"/>
    </xf>
    <xf numFmtId="0" fontId="8" fillId="13" borderId="1" xfId="0" applyFont="1" applyFill="1" applyBorder="1" applyAlignment="1" applyProtection="1">
      <alignment horizontal="center" vertical="center"/>
      <protection locked="0"/>
    </xf>
    <xf numFmtId="0" fontId="8" fillId="13" borderId="131" xfId="0" applyFont="1" applyFill="1" applyBorder="1" applyAlignment="1" applyProtection="1">
      <alignment horizontal="center" vertical="center"/>
      <protection locked="0"/>
    </xf>
    <xf numFmtId="0" fontId="0" fillId="13" borderId="1" xfId="0" applyFont="1" applyFill="1" applyBorder="1" applyAlignment="1" applyProtection="1">
      <alignment horizontal="center" vertical="center"/>
      <protection locked="0"/>
    </xf>
    <xf numFmtId="0" fontId="0" fillId="13" borderId="131" xfId="0" applyFont="1" applyFill="1" applyBorder="1" applyAlignment="1" applyProtection="1">
      <alignment horizontal="center" vertical="center"/>
      <protection locked="0"/>
    </xf>
    <xf numFmtId="0" fontId="8" fillId="8" borderId="37"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41" xfId="0" applyFont="1" applyFill="1" applyBorder="1" applyAlignment="1" applyProtection="1">
      <alignment horizontal="center" vertical="center"/>
    </xf>
    <xf numFmtId="0" fontId="8" fillId="17" borderId="37"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41" xfId="0" applyBorder="1" applyAlignment="1" applyProtection="1">
      <alignment horizontal="center" vertical="center"/>
    </xf>
    <xf numFmtId="0" fontId="8" fillId="18" borderId="37" xfId="0" applyFont="1" applyFill="1" applyBorder="1" applyAlignment="1" applyProtection="1">
      <alignment horizontal="center" vertical="center"/>
    </xf>
    <xf numFmtId="0" fontId="0" fillId="0" borderId="141" xfId="0" applyBorder="1" applyAlignment="1">
      <alignment horizontal="center" vertical="center"/>
    </xf>
    <xf numFmtId="0" fontId="8" fillId="19" borderId="37" xfId="0" applyFont="1" applyFill="1" applyBorder="1" applyAlignment="1" applyProtection="1">
      <alignment horizontal="center" vertical="center"/>
    </xf>
    <xf numFmtId="0" fontId="17" fillId="0" borderId="1" xfId="0" applyFont="1" applyBorder="1" applyAlignment="1" applyProtection="1">
      <alignment horizontal="center" vertical="center"/>
    </xf>
    <xf numFmtId="0" fontId="17" fillId="0" borderId="141" xfId="0" applyFont="1" applyBorder="1" applyAlignment="1" applyProtection="1">
      <alignment horizontal="center" vertical="center"/>
    </xf>
    <xf numFmtId="0" fontId="8" fillId="6" borderId="37" xfId="0" applyFont="1" applyFill="1" applyBorder="1" applyAlignment="1" applyProtection="1">
      <alignment horizontal="center" vertical="center"/>
    </xf>
    <xf numFmtId="0" fontId="0" fillId="0" borderId="1" xfId="0" applyBorder="1" applyAlignment="1">
      <alignment horizontal="center" vertical="center"/>
    </xf>
  </cellXfs>
  <cellStyles count="3">
    <cellStyle name="Comma0" xfId="1"/>
    <cellStyle name="Currency0" xfId="2"/>
    <cellStyle name="Normal" xfId="0" builtinId="0"/>
  </cellStyles>
  <dxfs count="4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10</xdr:row>
      <xdr:rowOff>114300</xdr:rowOff>
    </xdr:to>
    <xdr:sp macro="" textlink="">
      <xdr:nvSpPr>
        <xdr:cNvPr id="4099" name="AutoShape 3"/>
        <xdr:cNvSpPr>
          <a:spLocks noChangeArrowheads="1"/>
        </xdr:cNvSpPr>
      </xdr:nvSpPr>
      <xdr:spPr bwMode="auto">
        <a:xfrm>
          <a:off x="9525" y="638175"/>
          <a:ext cx="2133600" cy="1847850"/>
        </a:xfrm>
        <a:prstGeom prst="flowChartProcess">
          <a:avLst/>
        </a:prstGeom>
        <a:solidFill>
          <a:srgbClr val="CCFFFF"/>
        </a:solidFill>
        <a:ln w="28575">
          <a:solidFill>
            <a:srgbClr val="000000"/>
          </a:solidFill>
          <a:miter lim="800000"/>
          <a:headEnd/>
          <a:tailEnd/>
        </a:ln>
      </xdr:spPr>
      <xdr:txBody>
        <a:bodyPr vertOverflow="clip" wrap="square" lIns="27432" tIns="27432" rIns="0" bIns="0" anchor="t" upright="1"/>
        <a:lstStyle/>
        <a:p>
          <a:pPr algn="l" rtl="0">
            <a:defRPr sz="1000"/>
          </a:pPr>
          <a:r>
            <a:rPr lang="en-US" sz="900" b="1" i="0" u="none" strike="noStrike" baseline="0">
              <a:solidFill>
                <a:srgbClr val="000000"/>
              </a:solidFill>
              <a:latin typeface="Franklin Gothic Book"/>
            </a:rPr>
            <a:t>SCHOOL BUILDINGS</a:t>
          </a:r>
        </a:p>
        <a:p>
          <a:pPr algn="l" rtl="0">
            <a:defRPr sz="1000"/>
          </a:pPr>
          <a:r>
            <a:rPr lang="en-US" sz="900" b="0" i="0" u="none" strike="noStrike" baseline="0">
              <a:solidFill>
                <a:srgbClr val="000000"/>
              </a:solidFill>
              <a:latin typeface="Franklin Gothic Book"/>
            </a:rPr>
            <a:t>CE &lt;=&gt; Chapman Elementary</a:t>
          </a:r>
        </a:p>
        <a:p>
          <a:pPr algn="l" rtl="0">
            <a:defRPr sz="1000"/>
          </a:pPr>
          <a:r>
            <a:rPr lang="en-US" sz="900" b="0" i="0" u="none" strike="noStrike" baseline="0">
              <a:solidFill>
                <a:srgbClr val="000000"/>
              </a:solidFill>
              <a:latin typeface="Franklin Gothic Book"/>
            </a:rPr>
            <a:t>KE &lt;=&gt; Kinsner Elementary</a:t>
          </a:r>
        </a:p>
        <a:p>
          <a:pPr algn="l" rtl="0">
            <a:defRPr sz="1000"/>
          </a:pPr>
          <a:r>
            <a:rPr lang="en-US" sz="900" b="0" i="0" u="none" strike="noStrike" baseline="0">
              <a:solidFill>
                <a:srgbClr val="000000"/>
              </a:solidFill>
              <a:latin typeface="Franklin Gothic Book"/>
            </a:rPr>
            <a:t>ME &lt;=&gt; Muraski Elementary</a:t>
          </a:r>
        </a:p>
        <a:p>
          <a:pPr algn="l" rtl="0">
            <a:defRPr sz="1000"/>
          </a:pPr>
          <a:r>
            <a:rPr lang="en-US" sz="900" b="0" i="0" u="none" strike="noStrike" baseline="0">
              <a:solidFill>
                <a:srgbClr val="000000"/>
              </a:solidFill>
              <a:latin typeface="Franklin Gothic Book"/>
            </a:rPr>
            <a:t>SE &lt;=&gt; Surrarrer Elementary</a:t>
          </a:r>
        </a:p>
        <a:p>
          <a:pPr algn="l" rtl="0">
            <a:defRPr sz="1000"/>
          </a:pPr>
          <a:r>
            <a:rPr lang="en-US" sz="900" b="0" i="0" u="none" strike="noStrike" baseline="0">
              <a:solidFill>
                <a:srgbClr val="000000"/>
              </a:solidFill>
              <a:latin typeface="Franklin Gothic Book"/>
            </a:rPr>
            <a:t>WE &lt;=&gt; Whitney Elementary</a:t>
          </a:r>
        </a:p>
        <a:p>
          <a:pPr algn="l" rtl="0">
            <a:defRPr sz="1000"/>
          </a:pPr>
          <a:endParaRPr lang="en-US" sz="900" b="0" i="0" u="none" strike="noStrike" baseline="0">
            <a:solidFill>
              <a:srgbClr val="000000"/>
            </a:solidFill>
            <a:latin typeface="Franklin Gothic Book"/>
          </a:endParaRPr>
        </a:p>
        <a:p>
          <a:pPr algn="l" rtl="0">
            <a:defRPr sz="1000"/>
          </a:pPr>
          <a:r>
            <a:rPr lang="en-US" sz="900" b="0" i="0" u="none" strike="noStrike" baseline="0">
              <a:solidFill>
                <a:srgbClr val="000000"/>
              </a:solidFill>
              <a:latin typeface="Franklin Gothic Book"/>
            </a:rPr>
            <a:t>AM &lt;=&gt; Albion Middle School Site</a:t>
          </a:r>
        </a:p>
        <a:p>
          <a:pPr algn="l" rtl="0">
            <a:defRPr sz="1000"/>
          </a:pPr>
          <a:r>
            <a:rPr lang="en-US" sz="900" b="0" i="0" u="none" strike="noStrike" baseline="0">
              <a:solidFill>
                <a:srgbClr val="000000"/>
              </a:solidFill>
              <a:latin typeface="Franklin Gothic Book"/>
            </a:rPr>
            <a:t>SMS &lt;=&gt; Strongsville Middle School</a:t>
          </a:r>
        </a:p>
        <a:p>
          <a:pPr algn="l" rtl="0">
            <a:defRPr sz="1000"/>
          </a:pPr>
          <a:r>
            <a:rPr lang="en-US" sz="900" b="0" i="0" u="none" strike="noStrike" baseline="0">
              <a:solidFill>
                <a:srgbClr val="000000"/>
              </a:solidFill>
              <a:latin typeface="Franklin Gothic Book"/>
            </a:rPr>
            <a:t>HS &lt;=&gt; Strongsville High School</a:t>
          </a:r>
        </a:p>
        <a:p>
          <a:pPr algn="l" rtl="0">
            <a:defRPr sz="1000"/>
          </a:pPr>
          <a:endParaRPr lang="en-US" sz="900" b="0" i="0" u="none" strike="noStrike" baseline="0">
            <a:solidFill>
              <a:srgbClr val="000000"/>
            </a:solidFill>
            <a:latin typeface="Franklin Gothic Book"/>
          </a:endParaRPr>
        </a:p>
        <a:p>
          <a:pPr algn="l" rtl="0">
            <a:defRPr sz="1000"/>
          </a:pPr>
          <a:r>
            <a:rPr lang="en-US" sz="900" b="0" i="0" u="none" strike="noStrike" baseline="0">
              <a:solidFill>
                <a:srgbClr val="000000"/>
              </a:solidFill>
              <a:latin typeface="Franklin Gothic Book"/>
            </a:rPr>
            <a:t>PS &lt;=&gt; Strongsville Preschool</a:t>
          </a:r>
        </a:p>
        <a:p>
          <a:pPr algn="l" rtl="0">
            <a:defRPr sz="1000"/>
          </a:pPr>
          <a:endParaRPr lang="en-US" sz="900" b="0" i="0" u="none" strike="noStrike" baseline="0">
            <a:solidFill>
              <a:srgbClr val="000000"/>
            </a:solidFill>
            <a:latin typeface="Franklin Gothic Book"/>
          </a:endParaRPr>
        </a:p>
      </xdr:txBody>
    </xdr:sp>
    <xdr:clientData/>
  </xdr:twoCellAnchor>
  <xdr:twoCellAnchor>
    <xdr:from>
      <xdr:col>0</xdr:col>
      <xdr:colOff>9525</xdr:colOff>
      <xdr:row>10</xdr:row>
      <xdr:rowOff>114300</xdr:rowOff>
    </xdr:from>
    <xdr:to>
      <xdr:col>3</xdr:col>
      <xdr:colOff>0</xdr:colOff>
      <xdr:row>17</xdr:row>
      <xdr:rowOff>0</xdr:rowOff>
    </xdr:to>
    <xdr:sp macro="" textlink="">
      <xdr:nvSpPr>
        <xdr:cNvPr id="4101" name="AutoShape 5"/>
        <xdr:cNvSpPr>
          <a:spLocks noChangeArrowheads="1"/>
        </xdr:cNvSpPr>
      </xdr:nvSpPr>
      <xdr:spPr bwMode="auto">
        <a:xfrm>
          <a:off x="9525" y="2486025"/>
          <a:ext cx="2133600" cy="1619250"/>
        </a:xfrm>
        <a:prstGeom prst="flowChartProcess">
          <a:avLst/>
        </a:prstGeom>
        <a:solidFill>
          <a:srgbClr val="CCFFCC"/>
        </a:solidFill>
        <a:ln w="28575">
          <a:solidFill>
            <a:srgbClr val="000000"/>
          </a:solidFill>
          <a:miter lim="800000"/>
          <a:headEnd/>
          <a:tailEnd/>
        </a:ln>
      </xdr:spPr>
      <xdr:txBody>
        <a:bodyPr vertOverflow="clip" wrap="square" lIns="27432" tIns="27432" rIns="0" bIns="0" anchor="t" upright="1"/>
        <a:lstStyle/>
        <a:p>
          <a:pPr algn="l" rtl="0">
            <a:defRPr sz="1000"/>
          </a:pPr>
          <a:r>
            <a:rPr lang="en-US" sz="900" b="1" i="0" u="none" strike="noStrike" baseline="0">
              <a:solidFill>
                <a:srgbClr val="000000"/>
              </a:solidFill>
              <a:latin typeface="Franklin Gothic Book"/>
            </a:rPr>
            <a:t>OTHER DISTRICT BUILDINGS</a:t>
          </a:r>
        </a:p>
        <a:p>
          <a:pPr algn="l" rtl="0">
            <a:defRPr sz="1000"/>
          </a:pPr>
          <a:endParaRPr lang="en-US" sz="900" b="0" i="0" u="none" strike="noStrike" baseline="0">
            <a:solidFill>
              <a:srgbClr val="000000"/>
            </a:solidFill>
            <a:latin typeface="Franklin Gothic Book"/>
          </a:endParaRPr>
        </a:p>
        <a:p>
          <a:pPr algn="l" rtl="0">
            <a:defRPr sz="1000"/>
          </a:pPr>
          <a:r>
            <a:rPr lang="en-US" sz="900" b="0" i="0" u="none" strike="noStrike" baseline="0">
              <a:solidFill>
                <a:srgbClr val="000000"/>
              </a:solidFill>
              <a:latin typeface="Franklin Gothic Book"/>
            </a:rPr>
            <a:t>CS &lt;=&gt; Computer Services (former BOE bldg on Pearl Rd.)</a:t>
          </a:r>
        </a:p>
        <a:p>
          <a:pPr algn="l" rtl="0">
            <a:defRPr sz="1000"/>
          </a:pPr>
          <a:r>
            <a:rPr lang="en-US" sz="900" b="0" i="0" u="none" strike="noStrike" baseline="0">
              <a:solidFill>
                <a:srgbClr val="000000"/>
              </a:solidFill>
              <a:latin typeface="Franklin Gothic Book"/>
            </a:rPr>
            <a:t>BOE &lt;=&gt; BOE Bldg (formly Zellers)</a:t>
          </a:r>
        </a:p>
        <a:p>
          <a:pPr algn="l" rtl="0">
            <a:defRPr sz="1000"/>
          </a:pPr>
          <a:r>
            <a:rPr lang="en-US" sz="900" b="0" i="0" u="none" strike="noStrike" baseline="0">
              <a:solidFill>
                <a:srgbClr val="000000"/>
              </a:solidFill>
              <a:latin typeface="Franklin Gothic Book"/>
            </a:rPr>
            <a:t>SS &lt;=&gt; Support Services Building</a:t>
          </a:r>
        </a:p>
        <a:p>
          <a:pPr algn="l" rtl="0">
            <a:defRPr sz="1000"/>
          </a:pPr>
          <a:endParaRPr lang="en-US" sz="900" b="0" i="0" u="none" strike="noStrike" baseline="0">
            <a:solidFill>
              <a:srgbClr val="000000"/>
            </a:solidFill>
            <a:latin typeface="Franklin Gothic Book"/>
          </a:endParaRPr>
        </a:p>
        <a:p>
          <a:pPr algn="l" rtl="0">
            <a:defRPr sz="1000"/>
          </a:pPr>
          <a:r>
            <a:rPr lang="en-US" sz="900" b="1" i="0" u="none" strike="noStrike" baseline="0">
              <a:solidFill>
                <a:srgbClr val="000000"/>
              </a:solidFill>
              <a:latin typeface="Franklin Gothic Book"/>
            </a:rPr>
            <a:t>NOTE:</a:t>
          </a:r>
          <a:r>
            <a:rPr lang="en-US" sz="900" b="0" i="0" u="none" strike="noStrike" baseline="0">
              <a:solidFill>
                <a:srgbClr val="000000"/>
              </a:solidFill>
              <a:latin typeface="Franklin Gothic Book"/>
            </a:rPr>
            <a:t> If traveling  to </a:t>
          </a:r>
          <a:r>
            <a:rPr lang="en-US" sz="900" b="1" i="0" u="none" strike="noStrike" baseline="0">
              <a:solidFill>
                <a:srgbClr val="000000"/>
              </a:solidFill>
              <a:latin typeface="Franklin Gothic Book"/>
            </a:rPr>
            <a:t>Bus Garage</a:t>
          </a:r>
          <a:r>
            <a:rPr lang="en-US" sz="900" b="0" i="0" u="none" strike="noStrike" baseline="0">
              <a:solidFill>
                <a:srgbClr val="000000"/>
              </a:solidFill>
              <a:latin typeface="Franklin Gothic Book"/>
            </a:rPr>
            <a:t>, the </a:t>
          </a:r>
          <a:r>
            <a:rPr lang="en-US" sz="900" b="1" i="0" u="none" strike="noStrike" baseline="0">
              <a:solidFill>
                <a:srgbClr val="000000"/>
              </a:solidFill>
              <a:latin typeface="Franklin Gothic Book"/>
            </a:rPr>
            <a:t>Transportation Office</a:t>
          </a:r>
          <a:r>
            <a:rPr lang="en-US" sz="900" b="0" i="0" u="none" strike="noStrike" baseline="0">
              <a:solidFill>
                <a:srgbClr val="000000"/>
              </a:solidFill>
              <a:latin typeface="Franklin Gothic Book"/>
            </a:rPr>
            <a:t> or </a:t>
          </a:r>
          <a:r>
            <a:rPr lang="en-US" sz="900" b="1" i="0" u="none" strike="noStrike" baseline="0">
              <a:solidFill>
                <a:srgbClr val="000000"/>
              </a:solidFill>
              <a:latin typeface="Franklin Gothic Book"/>
            </a:rPr>
            <a:t>Warehouse</a:t>
          </a:r>
          <a:r>
            <a:rPr lang="en-US" sz="900" b="0" i="0" u="none" strike="noStrike" baseline="0">
              <a:solidFill>
                <a:srgbClr val="000000"/>
              </a:solidFill>
              <a:latin typeface="Franklin Gothic Book"/>
            </a:rPr>
            <a:t>, please use the </a:t>
          </a:r>
          <a:r>
            <a:rPr lang="en-US" sz="900" b="1" i="0" u="none" strike="noStrike" baseline="0">
              <a:solidFill>
                <a:srgbClr val="000000"/>
              </a:solidFill>
              <a:latin typeface="Franklin Gothic Book"/>
            </a:rPr>
            <a:t>Support Services Bldg</a:t>
          </a:r>
          <a:r>
            <a:rPr lang="en-US" sz="900" b="0" i="0" u="none" strike="noStrike" baseline="0">
              <a:solidFill>
                <a:srgbClr val="000000"/>
              </a:solidFill>
              <a:latin typeface="Franklin Gothic Book"/>
            </a:rPr>
            <a:t> Code </a:t>
          </a:r>
          <a:r>
            <a:rPr lang="en-US" sz="900" b="1" i="0" u="none" strike="noStrike" baseline="0">
              <a:solidFill>
                <a:srgbClr val="000000"/>
              </a:solidFill>
              <a:latin typeface="Franklin Gothic Book"/>
            </a:rPr>
            <a:t>"SS"</a:t>
          </a:r>
        </a:p>
      </xdr:txBody>
    </xdr:sp>
    <xdr:clientData/>
  </xdr:twoCellAnchor>
  <xdr:twoCellAnchor>
    <xdr:from>
      <xdr:col>0</xdr:col>
      <xdr:colOff>0</xdr:colOff>
      <xdr:row>17</xdr:row>
      <xdr:rowOff>0</xdr:rowOff>
    </xdr:from>
    <xdr:to>
      <xdr:col>3</xdr:col>
      <xdr:colOff>0</xdr:colOff>
      <xdr:row>25</xdr:row>
      <xdr:rowOff>238125</xdr:rowOff>
    </xdr:to>
    <xdr:sp macro="" textlink="">
      <xdr:nvSpPr>
        <xdr:cNvPr id="4102" name="AutoShape 6"/>
        <xdr:cNvSpPr>
          <a:spLocks noChangeArrowheads="1"/>
        </xdr:cNvSpPr>
      </xdr:nvSpPr>
      <xdr:spPr bwMode="auto">
        <a:xfrm>
          <a:off x="0" y="4105275"/>
          <a:ext cx="2143125" cy="2286000"/>
        </a:xfrm>
        <a:prstGeom prst="flowChartProcess">
          <a:avLst/>
        </a:prstGeom>
        <a:solidFill>
          <a:srgbClr val="FFFF99"/>
        </a:solidFill>
        <a:ln w="28575">
          <a:solidFill>
            <a:srgbClr val="000000"/>
          </a:solidFill>
          <a:miter lim="800000"/>
          <a:headEnd/>
          <a:tailEnd/>
        </a:ln>
      </xdr:spPr>
      <xdr:txBody>
        <a:bodyPr vertOverflow="clip" wrap="square" lIns="27432" tIns="27432" rIns="0" bIns="0" anchor="t" upright="1"/>
        <a:lstStyle/>
        <a:p>
          <a:pPr algn="l" rtl="0">
            <a:defRPr sz="1000"/>
          </a:pPr>
          <a:r>
            <a:rPr lang="en-US" sz="900" b="1" i="0" u="none" strike="noStrike" baseline="0">
              <a:solidFill>
                <a:srgbClr val="000000"/>
              </a:solidFill>
              <a:latin typeface="Franklin Gothic Book"/>
            </a:rPr>
            <a:t>OTHER LOCATIONS</a:t>
          </a:r>
        </a:p>
        <a:p>
          <a:pPr algn="l" rtl="0">
            <a:defRPr sz="1000"/>
          </a:pPr>
          <a:r>
            <a:rPr lang="en-US" sz="900" b="0" i="0" u="none" strike="noStrike" baseline="0">
              <a:solidFill>
                <a:srgbClr val="000000"/>
              </a:solidFill>
              <a:latin typeface="Franklin Gothic Book"/>
            </a:rPr>
            <a:t>CCC &lt;=&gt; Columbus Convention Center</a:t>
          </a:r>
        </a:p>
        <a:p>
          <a:pPr algn="l" rtl="0">
            <a:defRPr sz="1000"/>
          </a:pPr>
          <a:r>
            <a:rPr lang="en-US" sz="900" b="0" i="0" u="none" strike="noStrike" baseline="0">
              <a:solidFill>
                <a:srgbClr val="000000"/>
              </a:solidFill>
              <a:latin typeface="Franklin Gothic Book"/>
            </a:rPr>
            <a:t>CP &lt;=&gt; Creative Play Rooms</a:t>
          </a:r>
        </a:p>
        <a:p>
          <a:pPr algn="l" rtl="0">
            <a:defRPr sz="1000"/>
          </a:pPr>
          <a:r>
            <a:rPr lang="en-US" sz="900" b="0" i="0" u="none" strike="noStrike" baseline="0">
              <a:solidFill>
                <a:srgbClr val="000000"/>
              </a:solidFill>
              <a:latin typeface="Franklin Gothic Book"/>
            </a:rPr>
            <a:t>CUY &lt;=&gt; Cuyahoga County Auditor</a:t>
          </a:r>
        </a:p>
        <a:p>
          <a:pPr algn="l" rtl="0">
            <a:defRPr sz="1000"/>
          </a:pPr>
          <a:r>
            <a:rPr lang="en-US" sz="900" b="0" i="0" u="none" strike="noStrike" baseline="0">
              <a:solidFill>
                <a:srgbClr val="000000"/>
              </a:solidFill>
              <a:latin typeface="Franklin Gothic Book"/>
            </a:rPr>
            <a:t>ESC &lt;=&gt; Educational Service Center</a:t>
          </a:r>
        </a:p>
        <a:p>
          <a:pPr algn="l" rtl="0">
            <a:defRPr sz="1000"/>
          </a:pPr>
          <a:r>
            <a:rPr lang="en-US" sz="900" b="0" i="0" u="none" strike="noStrike" baseline="0">
              <a:solidFill>
                <a:srgbClr val="000000"/>
              </a:solidFill>
              <a:latin typeface="Franklin Gothic Book"/>
            </a:rPr>
            <a:t>GS &lt;=&gt; Goddard School</a:t>
          </a:r>
        </a:p>
        <a:p>
          <a:pPr algn="l" rtl="0">
            <a:defRPr sz="1000"/>
          </a:pPr>
          <a:r>
            <a:rPr lang="en-US" sz="900" b="0" i="0" u="none" strike="noStrike" baseline="0">
              <a:solidFill>
                <a:srgbClr val="000000"/>
              </a:solidFill>
              <a:latin typeface="Franklin Gothic Book"/>
            </a:rPr>
            <a:t>LCR &lt;=&gt; LeChaperon Rouge</a:t>
          </a:r>
        </a:p>
        <a:p>
          <a:pPr algn="l" rtl="0">
            <a:defRPr sz="1000"/>
          </a:pPr>
          <a:r>
            <a:rPr lang="en-US" sz="900" b="0" i="0" u="none" strike="noStrike" baseline="0">
              <a:solidFill>
                <a:srgbClr val="000000"/>
              </a:solidFill>
              <a:latin typeface="Franklin Gothic Book"/>
            </a:rPr>
            <a:t>LIB &lt;=&gt; Strongsville Public Library</a:t>
          </a:r>
        </a:p>
        <a:p>
          <a:pPr algn="l" rtl="0">
            <a:defRPr sz="1000"/>
          </a:pPr>
          <a:r>
            <a:rPr lang="en-US" sz="900" b="0" i="0" u="none" strike="noStrike" baseline="0">
              <a:solidFill>
                <a:srgbClr val="000000"/>
              </a:solidFill>
              <a:latin typeface="Franklin Gothic Book"/>
            </a:rPr>
            <a:t>OAS &lt;=&gt; OASBO</a:t>
          </a:r>
        </a:p>
        <a:p>
          <a:pPr algn="l" rtl="0">
            <a:defRPr sz="1000"/>
          </a:pPr>
          <a:r>
            <a:rPr lang="en-US" sz="900" b="0" i="0" u="none" strike="noStrike" baseline="0">
              <a:solidFill>
                <a:srgbClr val="000000"/>
              </a:solidFill>
              <a:latin typeface="Franklin Gothic Book"/>
            </a:rPr>
            <a:t>POL &lt;=&gt; Polaris Career Center</a:t>
          </a:r>
        </a:p>
        <a:p>
          <a:pPr algn="l" rtl="0">
            <a:defRPr sz="1000"/>
          </a:pPr>
          <a:r>
            <a:rPr lang="en-US" sz="900" b="0" i="0" u="none" strike="noStrike" baseline="0">
              <a:solidFill>
                <a:srgbClr val="000000"/>
              </a:solidFill>
              <a:latin typeface="Franklin Gothic Book"/>
            </a:rPr>
            <a:t>RP &lt;=&gt; Ridgewood Preschool</a:t>
          </a:r>
        </a:p>
        <a:p>
          <a:pPr algn="l" rtl="0">
            <a:defRPr sz="1000"/>
          </a:pPr>
          <a:r>
            <a:rPr lang="en-US" sz="900" b="0" i="0" u="none" strike="noStrike" baseline="0">
              <a:solidFill>
                <a:srgbClr val="000000"/>
              </a:solidFill>
              <a:latin typeface="Franklin Gothic Book"/>
            </a:rPr>
            <a:t>RRP &lt;=&gt; Royal Redeemer Preschool</a:t>
          </a:r>
        </a:p>
        <a:p>
          <a:pPr algn="l" rtl="0">
            <a:defRPr sz="1000"/>
          </a:pPr>
          <a:r>
            <a:rPr lang="en-US" sz="900" b="0" i="0" u="none" strike="noStrike" baseline="0">
              <a:solidFill>
                <a:srgbClr val="000000"/>
              </a:solidFill>
              <a:latin typeface="Franklin Gothic Book"/>
            </a:rPr>
            <a:t>SC &lt;=&gt; Strongsville Co-Op</a:t>
          </a:r>
        </a:p>
        <a:p>
          <a:pPr algn="l" rtl="0">
            <a:defRPr sz="1000"/>
          </a:pPr>
          <a:r>
            <a:rPr lang="en-US" sz="900" b="0" i="0" u="none" strike="noStrike" baseline="0">
              <a:solidFill>
                <a:srgbClr val="000000"/>
              </a:solidFill>
              <a:latin typeface="Franklin Gothic Book"/>
            </a:rPr>
            <a:t>SGP &lt;=&gt; Stages Preschool</a:t>
          </a:r>
        </a:p>
        <a:p>
          <a:pPr algn="l" rtl="0">
            <a:defRPr sz="1000"/>
          </a:pPr>
          <a:r>
            <a:rPr lang="en-US" sz="900" b="0" i="0" u="none" strike="noStrike" baseline="0">
              <a:solidFill>
                <a:srgbClr val="000000"/>
              </a:solidFill>
              <a:latin typeface="Franklin Gothic Book"/>
            </a:rPr>
            <a:t>SJJ &lt;=&gt; St. Joseph &amp; John</a:t>
          </a:r>
        </a:p>
        <a:p>
          <a:pPr algn="l" rtl="0">
            <a:defRPr sz="1000"/>
          </a:pPr>
          <a:r>
            <a:rPr lang="en-US" sz="900" b="0" i="0" u="none" strike="noStrike" baseline="0">
              <a:solidFill>
                <a:srgbClr val="000000"/>
              </a:solidFill>
              <a:latin typeface="Franklin Gothic Book"/>
            </a:rPr>
            <a:t>TRE &lt;=&gt; TRECA/META</a:t>
          </a:r>
        </a:p>
        <a:p>
          <a:pPr algn="l" rtl="0">
            <a:defRPr sz="1000"/>
          </a:pPr>
          <a:r>
            <a:rPr lang="en-US" sz="900" b="0" i="0" u="none" strike="noStrike" baseline="0">
              <a:solidFill>
                <a:srgbClr val="000000"/>
              </a:solidFill>
              <a:latin typeface="Franklin Gothic Book"/>
            </a:rPr>
            <a:t>WW &lt;=&gt; Wishing Well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19</xdr:row>
      <xdr:rowOff>0</xdr:rowOff>
    </xdr:from>
    <xdr:to>
      <xdr:col>13</xdr:col>
      <xdr:colOff>0</xdr:colOff>
      <xdr:row>22</xdr:row>
      <xdr:rowOff>0</xdr:rowOff>
    </xdr:to>
    <xdr:sp macro="" textlink="" fLocksText="0">
      <xdr:nvSpPr>
        <xdr:cNvPr id="2" name="Flowchart: Process 1"/>
        <xdr:cNvSpPr/>
      </xdr:nvSpPr>
      <xdr:spPr bwMode="auto">
        <a:xfrm>
          <a:off x="1714501" y="4343400"/>
          <a:ext cx="9039224" cy="685800"/>
        </a:xfrm>
        <a:prstGeom prst="flowChartProcess">
          <a:avLst/>
        </a:prstGeom>
        <a:solidFill>
          <a:srgbClr val="FFFFCC"/>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200"/>
        </a:p>
      </xdr:txBody>
    </xdr:sp>
    <xdr:clientData/>
  </xdr:twoCellAnchor>
  <xdr:twoCellAnchor>
    <xdr:from>
      <xdr:col>1</xdr:col>
      <xdr:colOff>0</xdr:colOff>
      <xdr:row>23</xdr:row>
      <xdr:rowOff>0</xdr:rowOff>
    </xdr:from>
    <xdr:to>
      <xdr:col>9</xdr:col>
      <xdr:colOff>838200</xdr:colOff>
      <xdr:row>29</xdr:row>
      <xdr:rowOff>0</xdr:rowOff>
    </xdr:to>
    <xdr:sp macro="" textlink="">
      <xdr:nvSpPr>
        <xdr:cNvPr id="3" name="Flowchart: Process 2"/>
        <xdr:cNvSpPr/>
      </xdr:nvSpPr>
      <xdr:spPr bwMode="auto">
        <a:xfrm>
          <a:off x="1714500" y="5257800"/>
          <a:ext cx="6153150" cy="1371600"/>
        </a:xfrm>
        <a:prstGeom prst="flowChartProcess">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en-US" sz="1000"/>
            <a:t>1.</a:t>
          </a:r>
          <a:r>
            <a:rPr lang="en-US" sz="1000" baseline="0"/>
            <a:t> =&gt; </a:t>
          </a:r>
          <a:r>
            <a:rPr lang="en-US" sz="1000"/>
            <a:t>I have read and understood the Board travel and expense reimbursement policies.</a:t>
          </a:r>
        </a:p>
        <a:p>
          <a:pPr algn="l"/>
          <a:r>
            <a:rPr lang="en-US" sz="1000"/>
            <a:t>2. =&gt; I have read and understood the Treasurer's Office Procedures Manual related to travel and reimbursable expenses. No expenses listed were in violation of BOE policy, State laws or Ethic guidelines.</a:t>
          </a:r>
        </a:p>
        <a:p>
          <a:pPr algn="l"/>
          <a:r>
            <a:rPr lang="en-US" sz="1000"/>
            <a:t>3. =&gt; I understand all expenses reported are school district related business and correct.</a:t>
          </a:r>
        </a:p>
        <a:p>
          <a:pPr algn="l"/>
          <a:r>
            <a:rPr lang="en-US" sz="1000"/>
            <a:t>4. =&gt; I understand the use of personal credit cards are not reimbursable</a:t>
          </a:r>
          <a:r>
            <a:rPr lang="en-US" sz="1000" baseline="0"/>
            <a:t> expenses, even if the expenses are related to school district business. The use </a:t>
          </a:r>
          <a:r>
            <a:rPr lang="en-US" sz="1000"/>
            <a:t>BOE credit cards are not reimbursable expenses to th</a:t>
          </a:r>
          <a:r>
            <a:rPr lang="en-US" sz="1000" baseline="0"/>
            <a:t>e employee</a:t>
          </a:r>
          <a:r>
            <a:rPr lang="en-US" sz="1000"/>
            <a:t>.</a:t>
          </a:r>
        </a:p>
        <a:p>
          <a:pPr algn="l"/>
          <a:r>
            <a:rPr lang="en-US" sz="1000"/>
            <a:t>5. =&gt; The expenses I am reporting are</a:t>
          </a:r>
          <a:r>
            <a:rPr lang="en-US" sz="1000" baseline="0"/>
            <a:t> reimbursable, </a:t>
          </a:r>
          <a:r>
            <a:rPr lang="en-US" sz="1000"/>
            <a:t>out-of-pocket expenses,</a:t>
          </a:r>
          <a:r>
            <a:rPr lang="en-US" sz="1000" baseline="0"/>
            <a:t> or expensed under the school district's credit card, which are not reimbursable to me. If applicable, expenses followed all grant guidelines.</a:t>
          </a:r>
        </a:p>
      </xdr:txBody>
    </xdr:sp>
    <xdr:clientData/>
  </xdr:twoCellAnchor>
  <xdr:oneCellAnchor>
    <xdr:from>
      <xdr:col>12</xdr:col>
      <xdr:colOff>676275</xdr:colOff>
      <xdr:row>1</xdr:row>
      <xdr:rowOff>152400</xdr:rowOff>
    </xdr:from>
    <xdr:ext cx="184731" cy="264560"/>
    <xdr:sp macro="" textlink="">
      <xdr:nvSpPr>
        <xdr:cNvPr id="4" name="TextBox 3"/>
        <xdr:cNvSpPr txBox="1"/>
      </xdr:nvSpPr>
      <xdr:spPr>
        <a:xfrm>
          <a:off x="105156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12</xdr:row>
      <xdr:rowOff>0</xdr:rowOff>
    </xdr:to>
    <xdr:sp macro="" textlink="">
      <xdr:nvSpPr>
        <xdr:cNvPr id="2052" name="AutoShape 4"/>
        <xdr:cNvSpPr>
          <a:spLocks noChangeArrowheads="1"/>
        </xdr:cNvSpPr>
      </xdr:nvSpPr>
      <xdr:spPr bwMode="auto">
        <a:xfrm>
          <a:off x="381000" y="990600"/>
          <a:ext cx="1905000" cy="1981200"/>
        </a:xfrm>
        <a:prstGeom prst="flowChartProcess">
          <a:avLst/>
        </a:prstGeom>
        <a:solidFill>
          <a:srgbClr val="CCFFFF"/>
        </a:solidFill>
        <a:ln w="28575">
          <a:solidFill>
            <a:srgbClr val="000000"/>
          </a:solidFill>
          <a:miter lim="800000"/>
          <a:headEnd/>
          <a:tailEnd/>
        </a:ln>
      </xdr:spPr>
      <xdr:txBody>
        <a:bodyPr vertOverflow="clip" wrap="square" lIns="27432" tIns="27432" rIns="0" bIns="0" anchor="t" upright="1"/>
        <a:lstStyle/>
        <a:p>
          <a:pPr algn="l" rtl="0">
            <a:defRPr sz="1000"/>
          </a:pPr>
          <a:r>
            <a:rPr lang="en-US" sz="900" b="1" i="0" u="none" strike="noStrike" baseline="0">
              <a:solidFill>
                <a:srgbClr val="000000"/>
              </a:solidFill>
              <a:latin typeface="Franklin Gothic Book"/>
            </a:rPr>
            <a:t>SCHOOL BUILDINGS</a:t>
          </a:r>
        </a:p>
        <a:p>
          <a:pPr algn="l" rtl="0">
            <a:defRPr sz="1000"/>
          </a:pPr>
          <a:endParaRPr lang="en-US" sz="900" b="1" i="0" u="none" strike="noStrike" baseline="0">
            <a:solidFill>
              <a:srgbClr val="000000"/>
            </a:solidFill>
            <a:latin typeface="Franklin Gothic Book"/>
          </a:endParaRPr>
        </a:p>
        <a:p>
          <a:pPr algn="l" rtl="0">
            <a:defRPr sz="1000"/>
          </a:pPr>
          <a:r>
            <a:rPr lang="en-US" sz="900" b="0" i="0" u="none" strike="noStrike" baseline="0">
              <a:solidFill>
                <a:srgbClr val="000000"/>
              </a:solidFill>
              <a:latin typeface="Franklin Gothic Book"/>
            </a:rPr>
            <a:t>Chapman Elementary</a:t>
          </a:r>
        </a:p>
        <a:p>
          <a:pPr algn="l" rtl="0">
            <a:defRPr sz="1000"/>
          </a:pPr>
          <a:r>
            <a:rPr lang="en-US" sz="900" b="0" i="0" u="none" strike="noStrike" baseline="0">
              <a:solidFill>
                <a:srgbClr val="000000"/>
              </a:solidFill>
              <a:latin typeface="Franklin Gothic Book"/>
            </a:rPr>
            <a:t>Kinsner Elementary</a:t>
          </a:r>
        </a:p>
        <a:p>
          <a:pPr algn="l" rtl="0">
            <a:defRPr sz="1000"/>
          </a:pPr>
          <a:r>
            <a:rPr lang="en-US" sz="900" b="0" i="0" u="none" strike="noStrike" baseline="0">
              <a:solidFill>
                <a:srgbClr val="000000"/>
              </a:solidFill>
              <a:latin typeface="Franklin Gothic Book"/>
            </a:rPr>
            <a:t>Muraski Elementary</a:t>
          </a:r>
        </a:p>
        <a:p>
          <a:pPr algn="l" rtl="0">
            <a:defRPr sz="1000"/>
          </a:pPr>
          <a:r>
            <a:rPr lang="en-US" sz="900" b="0" i="0" u="none" strike="noStrike" baseline="0">
              <a:solidFill>
                <a:srgbClr val="000000"/>
              </a:solidFill>
              <a:latin typeface="Franklin Gothic Book"/>
            </a:rPr>
            <a:t>Surrarrer Elementary</a:t>
          </a:r>
        </a:p>
        <a:p>
          <a:pPr algn="l" rtl="0">
            <a:defRPr sz="1000"/>
          </a:pPr>
          <a:r>
            <a:rPr lang="en-US" sz="900" b="0" i="0" u="none" strike="noStrike" baseline="0">
              <a:solidFill>
                <a:srgbClr val="000000"/>
              </a:solidFill>
              <a:latin typeface="Franklin Gothic Book"/>
            </a:rPr>
            <a:t>Whitney Elementary</a:t>
          </a:r>
        </a:p>
        <a:p>
          <a:pPr algn="l" rtl="0">
            <a:defRPr sz="1000"/>
          </a:pPr>
          <a:endParaRPr lang="en-US" sz="900" b="0" i="0" u="none" strike="noStrike" baseline="0">
            <a:solidFill>
              <a:srgbClr val="000000"/>
            </a:solidFill>
            <a:latin typeface="Franklin Gothic Book"/>
          </a:endParaRPr>
        </a:p>
        <a:p>
          <a:pPr algn="l" rtl="0">
            <a:defRPr sz="1000"/>
          </a:pPr>
          <a:r>
            <a:rPr lang="en-US" sz="900" b="0" i="0" u="none" strike="noStrike" baseline="0">
              <a:solidFill>
                <a:srgbClr val="000000"/>
              </a:solidFill>
              <a:latin typeface="Franklin Gothic Book"/>
            </a:rPr>
            <a:t>Albion Middle School Site</a:t>
          </a:r>
        </a:p>
        <a:p>
          <a:pPr algn="l" rtl="0">
            <a:defRPr sz="1000"/>
          </a:pPr>
          <a:r>
            <a:rPr lang="en-US" sz="900" b="0" i="0" u="none" strike="noStrike" baseline="0">
              <a:solidFill>
                <a:srgbClr val="000000"/>
              </a:solidFill>
              <a:latin typeface="Franklin Gothic Book"/>
            </a:rPr>
            <a:t>Strongsville Middle School</a:t>
          </a:r>
        </a:p>
        <a:p>
          <a:pPr algn="l" rtl="0">
            <a:defRPr sz="1000"/>
          </a:pPr>
          <a:r>
            <a:rPr lang="en-US" sz="900" b="0" i="0" u="none" strike="noStrike" baseline="0">
              <a:solidFill>
                <a:srgbClr val="000000"/>
              </a:solidFill>
              <a:latin typeface="Franklin Gothic Book"/>
            </a:rPr>
            <a:t>Strongsville High School</a:t>
          </a:r>
        </a:p>
        <a:p>
          <a:pPr algn="l" rtl="0">
            <a:defRPr sz="1000"/>
          </a:pPr>
          <a:endParaRPr lang="en-US" sz="900" b="0" i="0" u="none" strike="noStrike" baseline="0">
            <a:solidFill>
              <a:srgbClr val="000000"/>
            </a:solidFill>
            <a:latin typeface="Franklin Gothic Book"/>
          </a:endParaRPr>
        </a:p>
        <a:p>
          <a:pPr algn="l" rtl="0">
            <a:defRPr sz="1000"/>
          </a:pPr>
          <a:r>
            <a:rPr lang="en-US" sz="900" b="0" i="0" u="none" strike="noStrike" baseline="0">
              <a:solidFill>
                <a:srgbClr val="000000"/>
              </a:solidFill>
              <a:latin typeface="Franklin Gothic Book"/>
            </a:rPr>
            <a:t>Strongsville Preschool</a:t>
          </a:r>
        </a:p>
        <a:p>
          <a:pPr algn="l" rtl="0">
            <a:defRPr sz="1000"/>
          </a:pPr>
          <a:endParaRPr lang="en-US" sz="900" b="1" i="0" u="none" strike="noStrike" baseline="0">
            <a:solidFill>
              <a:srgbClr val="000000"/>
            </a:solidFill>
            <a:latin typeface="Franklin Gothic Book"/>
          </a:endParaRPr>
        </a:p>
      </xdr:txBody>
    </xdr:sp>
    <xdr:clientData/>
  </xdr:twoCellAnchor>
  <xdr:twoCellAnchor>
    <xdr:from>
      <xdr:col>1</xdr:col>
      <xdr:colOff>0</xdr:colOff>
      <xdr:row>12</xdr:row>
      <xdr:rowOff>0</xdr:rowOff>
    </xdr:from>
    <xdr:to>
      <xdr:col>6</xdr:col>
      <xdr:colOff>0</xdr:colOff>
      <xdr:row>19</xdr:row>
      <xdr:rowOff>0</xdr:rowOff>
    </xdr:to>
    <xdr:sp macro="" textlink="">
      <xdr:nvSpPr>
        <xdr:cNvPr id="2054" name="AutoShape 6"/>
        <xdr:cNvSpPr>
          <a:spLocks noChangeArrowheads="1"/>
        </xdr:cNvSpPr>
      </xdr:nvSpPr>
      <xdr:spPr bwMode="auto">
        <a:xfrm>
          <a:off x="381000" y="2971800"/>
          <a:ext cx="1905000" cy="1733550"/>
        </a:xfrm>
        <a:prstGeom prst="flowChartProcess">
          <a:avLst/>
        </a:prstGeom>
        <a:solidFill>
          <a:srgbClr val="CCFFCC"/>
        </a:solidFill>
        <a:ln w="28575">
          <a:solidFill>
            <a:srgbClr val="000000"/>
          </a:solidFill>
          <a:miter lim="800000"/>
          <a:headEnd/>
          <a:tailEnd/>
        </a:ln>
      </xdr:spPr>
      <xdr:txBody>
        <a:bodyPr vertOverflow="clip" wrap="square" lIns="27432" tIns="27432" rIns="0" bIns="0" anchor="t" upright="1"/>
        <a:lstStyle/>
        <a:p>
          <a:pPr rtl="0"/>
          <a:r>
            <a:rPr lang="en-US" sz="900" b="1" i="0" baseline="0">
              <a:effectLst/>
              <a:latin typeface="+mn-lt"/>
              <a:ea typeface="+mn-ea"/>
              <a:cs typeface="+mn-cs"/>
            </a:rPr>
            <a:t>OTHER DISTRICT BUILDINGS</a:t>
          </a:r>
        </a:p>
        <a:p>
          <a:pPr rtl="0"/>
          <a:endParaRPr lang="en-US" sz="900" b="0">
            <a:effectLst/>
          </a:endParaRPr>
        </a:p>
        <a:p>
          <a:pPr rtl="0"/>
          <a:r>
            <a:rPr lang="en-US" sz="900" b="0" i="0" baseline="0">
              <a:effectLst/>
              <a:latin typeface="+mn-lt"/>
              <a:ea typeface="+mn-ea"/>
              <a:cs typeface="+mn-cs"/>
            </a:rPr>
            <a:t>CS &lt;=&gt; Computer Services (former BOE bldg on Pearl Rd.)</a:t>
          </a:r>
          <a:endParaRPr lang="en-US" sz="900">
            <a:effectLst/>
          </a:endParaRPr>
        </a:p>
        <a:p>
          <a:pPr rtl="0"/>
          <a:r>
            <a:rPr lang="en-US" sz="900" b="0" i="0" baseline="0">
              <a:effectLst/>
              <a:latin typeface="+mn-lt"/>
              <a:ea typeface="+mn-ea"/>
              <a:cs typeface="+mn-cs"/>
            </a:rPr>
            <a:t>BOE &lt;=&gt; BOE Bldg (formly Zellers)</a:t>
          </a:r>
          <a:endParaRPr lang="en-US" sz="900">
            <a:effectLst/>
          </a:endParaRPr>
        </a:p>
        <a:p>
          <a:pPr rtl="0"/>
          <a:r>
            <a:rPr lang="en-US" sz="900" b="0" i="0" baseline="0">
              <a:effectLst/>
              <a:latin typeface="+mn-lt"/>
              <a:ea typeface="+mn-ea"/>
              <a:cs typeface="+mn-cs"/>
            </a:rPr>
            <a:t>SS &lt;=&gt; Support Services Building</a:t>
          </a:r>
          <a:endParaRPr lang="en-US" sz="900">
            <a:effectLst/>
          </a:endParaRPr>
        </a:p>
        <a:p>
          <a:pPr rtl="0"/>
          <a:r>
            <a:rPr lang="en-US" sz="900" b="1" i="0" baseline="0">
              <a:effectLst/>
              <a:latin typeface="+mn-lt"/>
              <a:ea typeface="+mn-ea"/>
              <a:cs typeface="+mn-cs"/>
            </a:rPr>
            <a:t>NOTE:</a:t>
          </a:r>
          <a:r>
            <a:rPr lang="en-US" sz="900" b="0" i="0" baseline="0">
              <a:effectLst/>
              <a:latin typeface="+mn-lt"/>
              <a:ea typeface="+mn-ea"/>
              <a:cs typeface="+mn-cs"/>
            </a:rPr>
            <a:t> If traveling  to </a:t>
          </a:r>
          <a:r>
            <a:rPr lang="en-US" sz="900" b="1" i="0" baseline="0">
              <a:effectLst/>
              <a:latin typeface="+mn-lt"/>
              <a:ea typeface="+mn-ea"/>
              <a:cs typeface="+mn-cs"/>
            </a:rPr>
            <a:t>Bus Garage</a:t>
          </a:r>
          <a:r>
            <a:rPr lang="en-US" sz="900" b="0" i="0" baseline="0">
              <a:effectLst/>
              <a:latin typeface="+mn-lt"/>
              <a:ea typeface="+mn-ea"/>
              <a:cs typeface="+mn-cs"/>
            </a:rPr>
            <a:t>, the </a:t>
          </a:r>
          <a:r>
            <a:rPr lang="en-US" sz="900" b="1" i="0" baseline="0">
              <a:effectLst/>
              <a:latin typeface="+mn-lt"/>
              <a:ea typeface="+mn-ea"/>
              <a:cs typeface="+mn-cs"/>
            </a:rPr>
            <a:t>Transportation Office</a:t>
          </a:r>
          <a:r>
            <a:rPr lang="en-US" sz="900" b="0" i="0" baseline="0">
              <a:effectLst/>
              <a:latin typeface="+mn-lt"/>
              <a:ea typeface="+mn-ea"/>
              <a:cs typeface="+mn-cs"/>
            </a:rPr>
            <a:t> or </a:t>
          </a:r>
          <a:r>
            <a:rPr lang="en-US" sz="900" b="1" i="0" baseline="0">
              <a:effectLst/>
              <a:latin typeface="+mn-lt"/>
              <a:ea typeface="+mn-ea"/>
              <a:cs typeface="+mn-cs"/>
            </a:rPr>
            <a:t>Warehouse</a:t>
          </a:r>
          <a:r>
            <a:rPr lang="en-US" sz="900" b="0" i="0" baseline="0">
              <a:effectLst/>
              <a:latin typeface="+mn-lt"/>
              <a:ea typeface="+mn-ea"/>
              <a:cs typeface="+mn-cs"/>
            </a:rPr>
            <a:t>, please use the </a:t>
          </a:r>
          <a:r>
            <a:rPr lang="en-US" sz="900" b="1" i="0" baseline="0">
              <a:effectLst/>
              <a:latin typeface="+mn-lt"/>
              <a:ea typeface="+mn-ea"/>
              <a:cs typeface="+mn-cs"/>
            </a:rPr>
            <a:t>Support Services Bldg</a:t>
          </a:r>
          <a:r>
            <a:rPr lang="en-US" sz="900" b="0" i="0" baseline="0">
              <a:effectLst/>
              <a:latin typeface="+mn-lt"/>
              <a:ea typeface="+mn-ea"/>
              <a:cs typeface="+mn-cs"/>
            </a:rPr>
            <a:t> Code </a:t>
          </a:r>
          <a:r>
            <a:rPr lang="en-US" sz="900" b="1" i="0" baseline="0">
              <a:effectLst/>
              <a:latin typeface="+mn-lt"/>
              <a:ea typeface="+mn-ea"/>
              <a:cs typeface="+mn-cs"/>
            </a:rPr>
            <a:t>"SS"</a:t>
          </a:r>
          <a:endParaRPr lang="en-US" sz="900">
            <a:effectLst/>
          </a:endParaRPr>
        </a:p>
      </xdr:txBody>
    </xdr:sp>
    <xdr:clientData/>
  </xdr:twoCellAnchor>
  <xdr:twoCellAnchor>
    <xdr:from>
      <xdr:col>1</xdr:col>
      <xdr:colOff>0</xdr:colOff>
      <xdr:row>19</xdr:row>
      <xdr:rowOff>2</xdr:rowOff>
    </xdr:from>
    <xdr:to>
      <xdr:col>6</xdr:col>
      <xdr:colOff>0</xdr:colOff>
      <xdr:row>28</xdr:row>
      <xdr:rowOff>200026</xdr:rowOff>
    </xdr:to>
    <xdr:sp macro="" textlink="">
      <xdr:nvSpPr>
        <xdr:cNvPr id="2055" name="AutoShape 7"/>
        <xdr:cNvSpPr>
          <a:spLocks noChangeArrowheads="1"/>
        </xdr:cNvSpPr>
      </xdr:nvSpPr>
      <xdr:spPr bwMode="auto">
        <a:xfrm>
          <a:off x="381000" y="4705352"/>
          <a:ext cx="1905000" cy="2428874"/>
        </a:xfrm>
        <a:prstGeom prst="flowChartProcess">
          <a:avLst/>
        </a:prstGeom>
        <a:solidFill>
          <a:srgbClr val="FFFF99"/>
        </a:solidFill>
        <a:ln w="28575">
          <a:solidFill>
            <a:srgbClr val="000000"/>
          </a:solidFill>
          <a:miter lim="800000"/>
          <a:headEnd/>
          <a:tailEnd/>
        </a:ln>
      </xdr:spPr>
      <xdr:txBody>
        <a:bodyPr vertOverflow="clip" wrap="square" lIns="27432" tIns="27432" rIns="0" bIns="0" anchor="t" upright="1"/>
        <a:lstStyle/>
        <a:p>
          <a:pPr algn="l" rtl="0">
            <a:defRPr sz="1000"/>
          </a:pPr>
          <a:r>
            <a:rPr lang="en-US" sz="900" b="1" i="0" u="none" strike="noStrike" baseline="0">
              <a:solidFill>
                <a:srgbClr val="000000"/>
              </a:solidFill>
              <a:latin typeface="Franklin Gothic Book"/>
            </a:rPr>
            <a:t>OTHER LOCATIONS</a:t>
          </a:r>
        </a:p>
        <a:p>
          <a:pPr rtl="0"/>
          <a:r>
            <a:rPr lang="en-US" sz="900" b="0" i="0" baseline="0">
              <a:latin typeface="+mn-lt"/>
              <a:ea typeface="+mn-ea"/>
              <a:cs typeface="+mn-cs"/>
            </a:rPr>
            <a:t>Columbus Convention Center</a:t>
          </a:r>
        </a:p>
        <a:p>
          <a:pPr rtl="0"/>
          <a:r>
            <a:rPr lang="en-US" sz="900" b="0" i="0" baseline="0">
              <a:latin typeface="+mn-lt"/>
              <a:ea typeface="+mn-ea"/>
              <a:cs typeface="+mn-cs"/>
            </a:rPr>
            <a:t>Creative Play Rooms</a:t>
          </a:r>
        </a:p>
        <a:p>
          <a:pPr rtl="0"/>
          <a:r>
            <a:rPr lang="en-US" sz="900" b="0" i="0" baseline="0">
              <a:latin typeface="+mn-lt"/>
              <a:ea typeface="+mn-ea"/>
              <a:cs typeface="+mn-cs"/>
            </a:rPr>
            <a:t>Cuyahoga County Auditor</a:t>
          </a:r>
        </a:p>
        <a:p>
          <a:pPr rtl="0"/>
          <a:r>
            <a:rPr lang="en-US" sz="900" b="0" i="0" baseline="0">
              <a:latin typeface="+mn-lt"/>
              <a:ea typeface="+mn-ea"/>
              <a:cs typeface="+mn-cs"/>
            </a:rPr>
            <a:t>Educational Service Center</a:t>
          </a:r>
        </a:p>
        <a:p>
          <a:pPr rtl="0"/>
          <a:r>
            <a:rPr lang="en-US" sz="900" b="0" i="0" baseline="0">
              <a:latin typeface="+mn-lt"/>
              <a:ea typeface="+mn-ea"/>
              <a:cs typeface="+mn-cs"/>
            </a:rPr>
            <a:t>Goddard School</a:t>
          </a:r>
        </a:p>
        <a:p>
          <a:pPr rtl="0"/>
          <a:r>
            <a:rPr lang="en-US" sz="900" b="0" i="0" baseline="0">
              <a:latin typeface="+mn-lt"/>
              <a:ea typeface="+mn-ea"/>
              <a:cs typeface="+mn-cs"/>
            </a:rPr>
            <a:t>LeChaperon Rouge</a:t>
          </a:r>
        </a:p>
        <a:p>
          <a:pPr rtl="0"/>
          <a:r>
            <a:rPr lang="en-US" sz="900" b="0" i="0" baseline="0">
              <a:latin typeface="+mn-lt"/>
              <a:ea typeface="+mn-ea"/>
              <a:cs typeface="+mn-cs"/>
            </a:rPr>
            <a:t>OASBO</a:t>
          </a:r>
        </a:p>
        <a:p>
          <a:pPr rtl="0"/>
          <a:r>
            <a:rPr lang="en-US" sz="900" b="0" i="0" baseline="0">
              <a:latin typeface="+mn-lt"/>
              <a:ea typeface="+mn-ea"/>
              <a:cs typeface="+mn-cs"/>
            </a:rPr>
            <a:t>Polaris Career Center</a:t>
          </a:r>
        </a:p>
        <a:p>
          <a:pPr rtl="0"/>
          <a:r>
            <a:rPr lang="en-US" sz="900" b="0" i="0" baseline="0">
              <a:latin typeface="+mn-lt"/>
              <a:ea typeface="+mn-ea"/>
              <a:cs typeface="+mn-cs"/>
            </a:rPr>
            <a:t>Ridgewood Preschool</a:t>
          </a:r>
        </a:p>
        <a:p>
          <a:pPr rtl="0"/>
          <a:r>
            <a:rPr lang="en-US" sz="900" b="0" i="0" baseline="0">
              <a:latin typeface="+mn-lt"/>
              <a:ea typeface="+mn-ea"/>
              <a:cs typeface="+mn-cs"/>
            </a:rPr>
            <a:t>Royal Redeemer Preschool</a:t>
          </a:r>
        </a:p>
        <a:p>
          <a:pPr rtl="0"/>
          <a:r>
            <a:rPr lang="en-US" sz="900" b="0" i="0" baseline="0">
              <a:latin typeface="+mn-lt"/>
              <a:ea typeface="+mn-ea"/>
              <a:cs typeface="+mn-cs"/>
            </a:rPr>
            <a:t>St. Joseph &amp; John</a:t>
          </a:r>
        </a:p>
        <a:p>
          <a:pPr rtl="0"/>
          <a:r>
            <a:rPr lang="en-US" sz="900" b="0" i="0" baseline="0">
              <a:latin typeface="+mn-lt"/>
              <a:ea typeface="+mn-ea"/>
              <a:cs typeface="+mn-cs"/>
            </a:rPr>
            <a:t>Stages Preschool</a:t>
          </a:r>
        </a:p>
        <a:p>
          <a:pPr rtl="0"/>
          <a:r>
            <a:rPr lang="en-US" sz="900" b="0" i="0" baseline="0">
              <a:latin typeface="+mn-lt"/>
              <a:ea typeface="+mn-ea"/>
              <a:cs typeface="+mn-cs"/>
            </a:rPr>
            <a:t>Strongsville Co-Op</a:t>
          </a:r>
        </a:p>
        <a:p>
          <a:pPr rtl="0"/>
          <a:r>
            <a:rPr lang="en-US" sz="900" b="0" i="0" baseline="0">
              <a:latin typeface="+mn-lt"/>
              <a:ea typeface="+mn-ea"/>
              <a:cs typeface="+mn-cs"/>
            </a:rPr>
            <a:t>Strongsville Public Library</a:t>
          </a:r>
        </a:p>
        <a:p>
          <a:pPr rtl="0"/>
          <a:r>
            <a:rPr lang="en-US" sz="900" b="0" i="0" baseline="0">
              <a:latin typeface="+mn-lt"/>
              <a:ea typeface="+mn-ea"/>
              <a:cs typeface="+mn-cs"/>
            </a:rPr>
            <a:t>TRECA</a:t>
          </a:r>
        </a:p>
        <a:p>
          <a:pPr rtl="0"/>
          <a:r>
            <a:rPr lang="en-US" sz="900" b="0" i="0" baseline="0">
              <a:latin typeface="+mn-lt"/>
              <a:ea typeface="+mn-ea"/>
              <a:cs typeface="+mn-cs"/>
            </a:rPr>
            <a:t>Wishing Well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J32"/>
  <sheetViews>
    <sheetView showGridLines="0" tabSelected="1" zoomScaleNormal="100" zoomScalePageLayoutView="125" workbookViewId="0">
      <selection activeCell="E5" sqref="E5"/>
    </sheetView>
  </sheetViews>
  <sheetFormatPr defaultColWidth="8.88671875" defaultRowHeight="13.2" x14ac:dyDescent="0.25"/>
  <cols>
    <col min="1" max="3" width="10.6640625" customWidth="1"/>
    <col min="4" max="36" width="5.33203125" customWidth="1"/>
  </cols>
  <sheetData>
    <row r="1" spans="1:36" ht="13.35" customHeight="1" x14ac:dyDescent="0.25">
      <c r="A1" s="220"/>
      <c r="B1" s="220"/>
      <c r="C1" s="221"/>
      <c r="D1" s="287" t="s">
        <v>0</v>
      </c>
      <c r="E1" s="262"/>
      <c r="F1" s="262"/>
      <c r="G1" s="262"/>
      <c r="H1" s="262"/>
      <c r="I1" s="262"/>
      <c r="J1" s="262"/>
      <c r="K1" s="262"/>
      <c r="L1" s="262"/>
      <c r="M1" s="262"/>
      <c r="N1" s="186"/>
      <c r="O1" s="186"/>
      <c r="P1" s="185"/>
      <c r="Q1" s="185"/>
      <c r="R1" s="185"/>
      <c r="S1" s="185"/>
      <c r="T1" s="185"/>
      <c r="U1" s="185"/>
      <c r="V1" s="185"/>
      <c r="W1" s="185"/>
      <c r="X1" s="288" t="s">
        <v>34</v>
      </c>
      <c r="Y1" s="289"/>
      <c r="Z1" s="289"/>
      <c r="AA1" s="289"/>
      <c r="AB1" s="289"/>
      <c r="AC1" s="289"/>
      <c r="AD1" s="289"/>
      <c r="AE1" s="289"/>
      <c r="AF1" s="289"/>
      <c r="AG1" s="289"/>
      <c r="AH1" s="289"/>
      <c r="AI1" s="289"/>
      <c r="AJ1" s="3"/>
    </row>
    <row r="2" spans="1:36" ht="18" customHeight="1" thickBot="1" x14ac:dyDescent="0.3">
      <c r="A2" s="1"/>
      <c r="B2" s="1"/>
      <c r="C2" s="1"/>
      <c r="D2" s="29" t="s">
        <v>230</v>
      </c>
      <c r="E2" s="29"/>
      <c r="F2" s="29"/>
      <c r="G2" s="29"/>
      <c r="H2" s="29"/>
      <c r="I2" s="29"/>
      <c r="J2" s="29"/>
      <c r="K2" s="29"/>
      <c r="L2" s="29"/>
      <c r="M2" s="29"/>
      <c r="N2" s="187"/>
      <c r="O2" s="187"/>
      <c r="P2" s="187"/>
      <c r="Q2" s="187"/>
      <c r="R2" s="187"/>
      <c r="S2" s="187"/>
      <c r="T2" s="187"/>
      <c r="U2" s="187"/>
      <c r="V2" s="187"/>
      <c r="W2" s="187"/>
      <c r="X2" s="290" t="s">
        <v>244</v>
      </c>
      <c r="Y2" s="291"/>
      <c r="Z2" s="291"/>
      <c r="AA2" s="291"/>
      <c r="AB2" s="291"/>
      <c r="AC2" s="291"/>
      <c r="AD2" s="291"/>
      <c r="AE2" s="291"/>
      <c r="AF2" s="291"/>
      <c r="AG2" s="291"/>
      <c r="AH2" s="291"/>
      <c r="AI2" s="291"/>
      <c r="AJ2" s="30"/>
    </row>
    <row r="3" spans="1:36" ht="20.100000000000001" customHeight="1" thickTop="1" thickBot="1" x14ac:dyDescent="0.3">
      <c r="D3" s="293" t="s">
        <v>1</v>
      </c>
      <c r="E3" s="294"/>
      <c r="F3" s="294"/>
      <c r="G3" s="294"/>
      <c r="H3" s="281"/>
      <c r="I3" s="281"/>
      <c r="J3" s="281"/>
      <c r="K3" s="281"/>
      <c r="L3" s="281"/>
      <c r="M3" s="281"/>
      <c r="N3" s="281"/>
      <c r="O3" s="281"/>
      <c r="P3" s="286"/>
      <c r="Q3" s="279" t="s">
        <v>2</v>
      </c>
      <c r="R3" s="280"/>
      <c r="S3" s="281"/>
      <c r="T3" s="281"/>
      <c r="U3" s="281"/>
      <c r="V3" s="281"/>
      <c r="W3" s="281"/>
      <c r="X3" s="286"/>
      <c r="Y3" s="307" t="s">
        <v>107</v>
      </c>
      <c r="Z3" s="280"/>
      <c r="AA3" s="280"/>
      <c r="AB3" s="281" t="s">
        <v>134</v>
      </c>
      <c r="AC3" s="282"/>
      <c r="AD3" s="282"/>
      <c r="AE3" s="279" t="s">
        <v>3</v>
      </c>
      <c r="AF3" s="280"/>
      <c r="AG3" s="308">
        <f ca="1">TODAY()</f>
        <v>44669</v>
      </c>
      <c r="AH3" s="309"/>
      <c r="AI3" s="309"/>
      <c r="AJ3" s="31"/>
    </row>
    <row r="4" spans="1:36" ht="20.100000000000001" customHeight="1" thickBot="1" x14ac:dyDescent="0.3">
      <c r="D4" s="32" t="s">
        <v>168</v>
      </c>
      <c r="E4" s="33" t="s">
        <v>108</v>
      </c>
      <c r="F4" s="34" t="s">
        <v>109</v>
      </c>
      <c r="G4" s="34" t="s">
        <v>110</v>
      </c>
      <c r="H4" s="34" t="s">
        <v>111</v>
      </c>
      <c r="I4" s="34" t="s">
        <v>112</v>
      </c>
      <c r="J4" s="34" t="s">
        <v>113</v>
      </c>
      <c r="K4" s="34" t="s">
        <v>114</v>
      </c>
      <c r="L4" s="34" t="s">
        <v>115</v>
      </c>
      <c r="M4" s="34" t="s">
        <v>116</v>
      </c>
      <c r="N4" s="34">
        <v>10</v>
      </c>
      <c r="O4" s="35">
        <f t="shared" ref="O4:AI4" si="0">N4+1</f>
        <v>11</v>
      </c>
      <c r="P4" s="35">
        <f t="shared" si="0"/>
        <v>12</v>
      </c>
      <c r="Q4" s="35">
        <f t="shared" si="0"/>
        <v>13</v>
      </c>
      <c r="R4" s="35">
        <f t="shared" si="0"/>
        <v>14</v>
      </c>
      <c r="S4" s="35">
        <f t="shared" si="0"/>
        <v>15</v>
      </c>
      <c r="T4" s="35">
        <f t="shared" si="0"/>
        <v>16</v>
      </c>
      <c r="U4" s="35">
        <f t="shared" si="0"/>
        <v>17</v>
      </c>
      <c r="V4" s="35">
        <f t="shared" si="0"/>
        <v>18</v>
      </c>
      <c r="W4" s="35">
        <f t="shared" si="0"/>
        <v>19</v>
      </c>
      <c r="X4" s="35">
        <f t="shared" si="0"/>
        <v>20</v>
      </c>
      <c r="Y4" s="35">
        <f t="shared" si="0"/>
        <v>21</v>
      </c>
      <c r="Z4" s="35">
        <f t="shared" si="0"/>
        <v>22</v>
      </c>
      <c r="AA4" s="35">
        <f t="shared" si="0"/>
        <v>23</v>
      </c>
      <c r="AB4" s="35">
        <f t="shared" si="0"/>
        <v>24</v>
      </c>
      <c r="AC4" s="35">
        <f t="shared" si="0"/>
        <v>25</v>
      </c>
      <c r="AD4" s="35">
        <f t="shared" si="0"/>
        <v>26</v>
      </c>
      <c r="AE4" s="35">
        <f t="shared" si="0"/>
        <v>27</v>
      </c>
      <c r="AF4" s="35">
        <f t="shared" si="0"/>
        <v>28</v>
      </c>
      <c r="AG4" s="35">
        <f t="shared" si="0"/>
        <v>29</v>
      </c>
      <c r="AH4" s="35">
        <f t="shared" si="0"/>
        <v>30</v>
      </c>
      <c r="AI4" s="35">
        <f t="shared" si="0"/>
        <v>31</v>
      </c>
      <c r="AJ4" s="36"/>
    </row>
    <row r="5" spans="1:36" ht="20.100000000000001" customHeight="1" x14ac:dyDescent="0.25">
      <c r="D5" s="37" t="s">
        <v>117</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1"/>
      <c r="AJ5" s="30"/>
    </row>
    <row r="6" spans="1:36" ht="20.100000000000001" customHeight="1" x14ac:dyDescent="0.25">
      <c r="D6" s="39" t="s">
        <v>118</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2"/>
      <c r="AJ6" s="30"/>
    </row>
    <row r="7" spans="1:36" ht="20.100000000000001" customHeight="1" x14ac:dyDescent="0.25">
      <c r="D7" s="39" t="s">
        <v>117</v>
      </c>
      <c r="E7" s="41" t="str">
        <f t="shared" ref="E7:AI9" si="1">IF(ISBLANK(E6)=TRUE,"",E6)</f>
        <v/>
      </c>
      <c r="F7" s="41" t="str">
        <f t="shared" ref="F7:AI7" si="2">IF(ISBLANK(F6)=TRUE,"",F6)</f>
        <v/>
      </c>
      <c r="G7" s="41" t="str">
        <f t="shared" si="2"/>
        <v/>
      </c>
      <c r="H7" s="41" t="str">
        <f t="shared" si="2"/>
        <v/>
      </c>
      <c r="I7" s="41" t="str">
        <f t="shared" si="2"/>
        <v/>
      </c>
      <c r="J7" s="41" t="str">
        <f t="shared" si="2"/>
        <v/>
      </c>
      <c r="K7" s="41" t="str">
        <f t="shared" si="2"/>
        <v/>
      </c>
      <c r="L7" s="41" t="str">
        <f t="shared" si="2"/>
        <v/>
      </c>
      <c r="M7" s="41" t="str">
        <f t="shared" si="2"/>
        <v/>
      </c>
      <c r="N7" s="41" t="str">
        <f t="shared" si="2"/>
        <v/>
      </c>
      <c r="O7" s="41" t="str">
        <f t="shared" si="2"/>
        <v/>
      </c>
      <c r="P7" s="41" t="str">
        <f t="shared" si="2"/>
        <v/>
      </c>
      <c r="Q7" s="41" t="str">
        <f t="shared" si="2"/>
        <v/>
      </c>
      <c r="R7" s="41" t="str">
        <f t="shared" si="2"/>
        <v/>
      </c>
      <c r="S7" s="41" t="str">
        <f t="shared" si="2"/>
        <v/>
      </c>
      <c r="T7" s="41" t="str">
        <f t="shared" si="2"/>
        <v/>
      </c>
      <c r="U7" s="41" t="str">
        <f t="shared" si="2"/>
        <v/>
      </c>
      <c r="V7" s="41" t="str">
        <f t="shared" si="2"/>
        <v/>
      </c>
      <c r="W7" s="41" t="str">
        <f t="shared" si="2"/>
        <v/>
      </c>
      <c r="X7" s="41" t="str">
        <f t="shared" si="2"/>
        <v/>
      </c>
      <c r="Y7" s="41" t="str">
        <f t="shared" si="2"/>
        <v/>
      </c>
      <c r="Z7" s="41" t="str">
        <f t="shared" si="2"/>
        <v/>
      </c>
      <c r="AA7" s="41" t="str">
        <f t="shared" si="2"/>
        <v/>
      </c>
      <c r="AB7" s="41" t="str">
        <f t="shared" si="2"/>
        <v/>
      </c>
      <c r="AC7" s="41" t="str">
        <f t="shared" si="2"/>
        <v/>
      </c>
      <c r="AD7" s="41" t="str">
        <f t="shared" si="2"/>
        <v/>
      </c>
      <c r="AE7" s="41" t="str">
        <f t="shared" si="2"/>
        <v/>
      </c>
      <c r="AF7" s="41" t="str">
        <f t="shared" si="2"/>
        <v/>
      </c>
      <c r="AG7" s="41" t="str">
        <f t="shared" si="2"/>
        <v/>
      </c>
      <c r="AH7" s="41" t="str">
        <f t="shared" si="2"/>
        <v/>
      </c>
      <c r="AI7" s="42" t="str">
        <f t="shared" si="2"/>
        <v/>
      </c>
      <c r="AJ7" s="30"/>
    </row>
    <row r="8" spans="1:36" ht="20.100000000000001" customHeight="1" x14ac:dyDescent="0.25">
      <c r="D8" s="39" t="s">
        <v>118</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40"/>
      <c r="AJ8" s="30"/>
    </row>
    <row r="9" spans="1:36" ht="20.100000000000001" customHeight="1" x14ac:dyDescent="0.25">
      <c r="D9" s="39" t="s">
        <v>117</v>
      </c>
      <c r="E9" s="41" t="str">
        <f t="shared" si="1"/>
        <v/>
      </c>
      <c r="F9" s="41" t="str">
        <f t="shared" si="1"/>
        <v/>
      </c>
      <c r="G9" s="41" t="str">
        <f t="shared" si="1"/>
        <v/>
      </c>
      <c r="H9" s="41" t="str">
        <f t="shared" si="1"/>
        <v/>
      </c>
      <c r="I9" s="41" t="str">
        <f t="shared" si="1"/>
        <v/>
      </c>
      <c r="J9" s="41" t="str">
        <f t="shared" si="1"/>
        <v/>
      </c>
      <c r="K9" s="41" t="str">
        <f t="shared" si="1"/>
        <v/>
      </c>
      <c r="L9" s="41" t="str">
        <f t="shared" si="1"/>
        <v/>
      </c>
      <c r="M9" s="41" t="str">
        <f t="shared" si="1"/>
        <v/>
      </c>
      <c r="N9" s="41" t="str">
        <f t="shared" si="1"/>
        <v/>
      </c>
      <c r="O9" s="41" t="str">
        <f t="shared" si="1"/>
        <v/>
      </c>
      <c r="P9" s="41" t="str">
        <f t="shared" si="1"/>
        <v/>
      </c>
      <c r="Q9" s="41" t="str">
        <f t="shared" si="1"/>
        <v/>
      </c>
      <c r="R9" s="41" t="str">
        <f t="shared" si="1"/>
        <v/>
      </c>
      <c r="S9" s="41" t="str">
        <f t="shared" si="1"/>
        <v/>
      </c>
      <c r="T9" s="41" t="str">
        <f t="shared" si="1"/>
        <v/>
      </c>
      <c r="U9" s="41" t="str">
        <f t="shared" si="1"/>
        <v/>
      </c>
      <c r="V9" s="41" t="str">
        <f t="shared" si="1"/>
        <v/>
      </c>
      <c r="W9" s="41" t="str">
        <f t="shared" si="1"/>
        <v/>
      </c>
      <c r="X9" s="41" t="str">
        <f t="shared" si="1"/>
        <v/>
      </c>
      <c r="Y9" s="41" t="str">
        <f t="shared" si="1"/>
        <v/>
      </c>
      <c r="Z9" s="41" t="str">
        <f t="shared" si="1"/>
        <v/>
      </c>
      <c r="AA9" s="41" t="str">
        <f t="shared" si="1"/>
        <v/>
      </c>
      <c r="AB9" s="41" t="str">
        <f t="shared" si="1"/>
        <v/>
      </c>
      <c r="AC9" s="41" t="str">
        <f t="shared" si="1"/>
        <v/>
      </c>
      <c r="AD9" s="41" t="str">
        <f t="shared" si="1"/>
        <v/>
      </c>
      <c r="AE9" s="41" t="str">
        <f t="shared" si="1"/>
        <v/>
      </c>
      <c r="AF9" s="41" t="str">
        <f t="shared" si="1"/>
        <v/>
      </c>
      <c r="AG9" s="41" t="str">
        <f t="shared" si="1"/>
        <v/>
      </c>
      <c r="AH9" s="41" t="str">
        <f t="shared" si="1"/>
        <v/>
      </c>
      <c r="AI9" s="42" t="str">
        <f t="shared" si="1"/>
        <v/>
      </c>
      <c r="AJ9" s="30"/>
    </row>
    <row r="10" spans="1:36" ht="20.100000000000001" customHeight="1" x14ac:dyDescent="0.25">
      <c r="A10" s="43"/>
      <c r="B10" s="43"/>
      <c r="C10" s="44"/>
      <c r="D10" s="39" t="s">
        <v>118</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40"/>
      <c r="AJ10" s="30"/>
    </row>
    <row r="11" spans="1:36" ht="20.100000000000001" customHeight="1" x14ac:dyDescent="0.25">
      <c r="A11" s="45"/>
      <c r="B11" s="45"/>
      <c r="C11" s="45"/>
      <c r="D11" s="39" t="s">
        <v>117</v>
      </c>
      <c r="E11" s="41" t="str">
        <f t="shared" ref="E11:AI11" si="3">IF(ISBLANK(E10)=TRUE,"",E10)</f>
        <v/>
      </c>
      <c r="F11" s="41" t="str">
        <f t="shared" si="3"/>
        <v/>
      </c>
      <c r="G11" s="41" t="str">
        <f t="shared" si="3"/>
        <v/>
      </c>
      <c r="H11" s="41" t="str">
        <f t="shared" si="3"/>
        <v/>
      </c>
      <c r="I11" s="41" t="str">
        <f t="shared" si="3"/>
        <v/>
      </c>
      <c r="J11" s="41" t="str">
        <f t="shared" si="3"/>
        <v/>
      </c>
      <c r="K11" s="41" t="str">
        <f t="shared" si="3"/>
        <v/>
      </c>
      <c r="L11" s="41" t="str">
        <f t="shared" si="3"/>
        <v/>
      </c>
      <c r="M11" s="41" t="str">
        <f t="shared" si="3"/>
        <v/>
      </c>
      <c r="N11" s="41" t="str">
        <f t="shared" si="3"/>
        <v/>
      </c>
      <c r="O11" s="41" t="str">
        <f t="shared" si="3"/>
        <v/>
      </c>
      <c r="P11" s="41" t="str">
        <f t="shared" si="3"/>
        <v/>
      </c>
      <c r="Q11" s="41" t="str">
        <f t="shared" si="3"/>
        <v/>
      </c>
      <c r="R11" s="41" t="str">
        <f t="shared" si="3"/>
        <v/>
      </c>
      <c r="S11" s="41" t="str">
        <f t="shared" si="3"/>
        <v/>
      </c>
      <c r="T11" s="41" t="str">
        <f t="shared" si="3"/>
        <v/>
      </c>
      <c r="U11" s="41" t="str">
        <f t="shared" si="3"/>
        <v/>
      </c>
      <c r="V11" s="41" t="str">
        <f t="shared" si="3"/>
        <v/>
      </c>
      <c r="W11" s="41" t="str">
        <f t="shared" si="3"/>
        <v/>
      </c>
      <c r="X11" s="41" t="str">
        <f t="shared" si="3"/>
        <v/>
      </c>
      <c r="Y11" s="41" t="str">
        <f t="shared" si="3"/>
        <v/>
      </c>
      <c r="Z11" s="41" t="str">
        <f t="shared" si="3"/>
        <v/>
      </c>
      <c r="AA11" s="41" t="str">
        <f t="shared" si="3"/>
        <v/>
      </c>
      <c r="AB11" s="41" t="str">
        <f t="shared" si="3"/>
        <v/>
      </c>
      <c r="AC11" s="41" t="str">
        <f t="shared" si="3"/>
        <v/>
      </c>
      <c r="AD11" s="41" t="str">
        <f t="shared" si="3"/>
        <v/>
      </c>
      <c r="AE11" s="41" t="str">
        <f t="shared" si="3"/>
        <v/>
      </c>
      <c r="AF11" s="41" t="str">
        <f t="shared" si="3"/>
        <v/>
      </c>
      <c r="AG11" s="41" t="str">
        <f t="shared" si="3"/>
        <v/>
      </c>
      <c r="AH11" s="41" t="str">
        <f t="shared" si="3"/>
        <v/>
      </c>
      <c r="AI11" s="42" t="str">
        <f t="shared" si="3"/>
        <v/>
      </c>
      <c r="AJ11" s="30"/>
    </row>
    <row r="12" spans="1:36" ht="20.100000000000001" customHeight="1" x14ac:dyDescent="0.25">
      <c r="A12" s="45"/>
      <c r="B12" s="45"/>
      <c r="C12" s="45"/>
      <c r="D12" s="39" t="s">
        <v>118</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40"/>
      <c r="AJ12" s="30"/>
    </row>
    <row r="13" spans="1:36" ht="20.100000000000001" customHeight="1" x14ac:dyDescent="0.25">
      <c r="A13" s="45"/>
      <c r="B13" s="45"/>
      <c r="C13" s="45"/>
      <c r="D13" s="39" t="s">
        <v>117</v>
      </c>
      <c r="E13" s="41" t="str">
        <f t="shared" ref="E13:AI13" si="4">IF(ISBLANK(E12)=TRUE,"",E12)</f>
        <v/>
      </c>
      <c r="F13" s="41" t="str">
        <f t="shared" si="4"/>
        <v/>
      </c>
      <c r="G13" s="41" t="str">
        <f t="shared" si="4"/>
        <v/>
      </c>
      <c r="H13" s="41" t="str">
        <f t="shared" si="4"/>
        <v/>
      </c>
      <c r="I13" s="41" t="str">
        <f t="shared" si="4"/>
        <v/>
      </c>
      <c r="J13" s="41" t="str">
        <f t="shared" si="4"/>
        <v/>
      </c>
      <c r="K13" s="41" t="str">
        <f t="shared" si="4"/>
        <v/>
      </c>
      <c r="L13" s="41" t="str">
        <f t="shared" si="4"/>
        <v/>
      </c>
      <c r="M13" s="41" t="str">
        <f t="shared" si="4"/>
        <v/>
      </c>
      <c r="N13" s="41" t="str">
        <f t="shared" si="4"/>
        <v/>
      </c>
      <c r="O13" s="41" t="str">
        <f t="shared" si="4"/>
        <v/>
      </c>
      <c r="P13" s="41" t="str">
        <f t="shared" si="4"/>
        <v/>
      </c>
      <c r="Q13" s="41" t="str">
        <f t="shared" si="4"/>
        <v/>
      </c>
      <c r="R13" s="41" t="str">
        <f t="shared" si="4"/>
        <v/>
      </c>
      <c r="S13" s="41" t="str">
        <f t="shared" si="4"/>
        <v/>
      </c>
      <c r="T13" s="41" t="str">
        <f t="shared" si="4"/>
        <v/>
      </c>
      <c r="U13" s="41" t="str">
        <f t="shared" si="4"/>
        <v/>
      </c>
      <c r="V13" s="41" t="str">
        <f t="shared" si="4"/>
        <v/>
      </c>
      <c r="W13" s="41" t="str">
        <f t="shared" si="4"/>
        <v/>
      </c>
      <c r="X13" s="41" t="str">
        <f t="shared" si="4"/>
        <v/>
      </c>
      <c r="Y13" s="41" t="str">
        <f t="shared" si="4"/>
        <v/>
      </c>
      <c r="Z13" s="41" t="str">
        <f t="shared" si="4"/>
        <v/>
      </c>
      <c r="AA13" s="41" t="str">
        <f t="shared" si="4"/>
        <v/>
      </c>
      <c r="AB13" s="41" t="str">
        <f t="shared" si="4"/>
        <v/>
      </c>
      <c r="AC13" s="41" t="str">
        <f t="shared" si="4"/>
        <v/>
      </c>
      <c r="AD13" s="41" t="str">
        <f t="shared" si="4"/>
        <v/>
      </c>
      <c r="AE13" s="41" t="str">
        <f t="shared" si="4"/>
        <v/>
      </c>
      <c r="AF13" s="41" t="str">
        <f t="shared" si="4"/>
        <v/>
      </c>
      <c r="AG13" s="41" t="str">
        <f t="shared" si="4"/>
        <v/>
      </c>
      <c r="AH13" s="41" t="str">
        <f t="shared" si="4"/>
        <v/>
      </c>
      <c r="AI13" s="42" t="str">
        <f t="shared" si="4"/>
        <v/>
      </c>
      <c r="AJ13" s="30"/>
    </row>
    <row r="14" spans="1:36" ht="20.100000000000001" customHeight="1" x14ac:dyDescent="0.25">
      <c r="A14" s="45"/>
      <c r="B14" s="45"/>
      <c r="C14" s="45"/>
      <c r="D14" s="39" t="s">
        <v>118</v>
      </c>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40"/>
      <c r="AJ14" s="30"/>
    </row>
    <row r="15" spans="1:36" ht="20.100000000000001" customHeight="1" x14ac:dyDescent="0.25">
      <c r="A15" s="45"/>
      <c r="B15" s="45"/>
      <c r="C15" s="45"/>
      <c r="D15" s="39" t="s">
        <v>117</v>
      </c>
      <c r="E15" s="41" t="str">
        <f t="shared" ref="E15:AI15" si="5">IF(ISBLANK(E14)=TRUE,"",E14)</f>
        <v/>
      </c>
      <c r="F15" s="41" t="str">
        <f t="shared" si="5"/>
        <v/>
      </c>
      <c r="G15" s="41" t="str">
        <f t="shared" si="5"/>
        <v/>
      </c>
      <c r="H15" s="41" t="str">
        <f t="shared" si="5"/>
        <v/>
      </c>
      <c r="I15" s="41" t="str">
        <f t="shared" si="5"/>
        <v/>
      </c>
      <c r="J15" s="41" t="str">
        <f t="shared" si="5"/>
        <v/>
      </c>
      <c r="K15" s="41" t="str">
        <f t="shared" si="5"/>
        <v/>
      </c>
      <c r="L15" s="41" t="str">
        <f t="shared" si="5"/>
        <v/>
      </c>
      <c r="M15" s="41" t="str">
        <f t="shared" si="5"/>
        <v/>
      </c>
      <c r="N15" s="41" t="str">
        <f t="shared" si="5"/>
        <v/>
      </c>
      <c r="O15" s="41" t="str">
        <f t="shared" si="5"/>
        <v/>
      </c>
      <c r="P15" s="41" t="str">
        <f t="shared" si="5"/>
        <v/>
      </c>
      <c r="Q15" s="41" t="str">
        <f t="shared" si="5"/>
        <v/>
      </c>
      <c r="R15" s="41" t="str">
        <f t="shared" si="5"/>
        <v/>
      </c>
      <c r="S15" s="41" t="str">
        <f t="shared" si="5"/>
        <v/>
      </c>
      <c r="T15" s="41" t="str">
        <f t="shared" si="5"/>
        <v/>
      </c>
      <c r="U15" s="41" t="str">
        <f t="shared" si="5"/>
        <v/>
      </c>
      <c r="V15" s="41" t="str">
        <f t="shared" si="5"/>
        <v/>
      </c>
      <c r="W15" s="41" t="str">
        <f t="shared" si="5"/>
        <v/>
      </c>
      <c r="X15" s="41" t="str">
        <f t="shared" si="5"/>
        <v/>
      </c>
      <c r="Y15" s="41" t="str">
        <f t="shared" si="5"/>
        <v/>
      </c>
      <c r="Z15" s="41" t="str">
        <f t="shared" si="5"/>
        <v/>
      </c>
      <c r="AA15" s="41" t="str">
        <f t="shared" si="5"/>
        <v/>
      </c>
      <c r="AB15" s="41" t="str">
        <f t="shared" si="5"/>
        <v/>
      </c>
      <c r="AC15" s="41" t="str">
        <f t="shared" si="5"/>
        <v/>
      </c>
      <c r="AD15" s="41" t="str">
        <f t="shared" si="5"/>
        <v/>
      </c>
      <c r="AE15" s="41" t="str">
        <f t="shared" si="5"/>
        <v/>
      </c>
      <c r="AF15" s="41" t="str">
        <f t="shared" si="5"/>
        <v/>
      </c>
      <c r="AG15" s="41" t="str">
        <f t="shared" si="5"/>
        <v/>
      </c>
      <c r="AH15" s="41" t="str">
        <f t="shared" si="5"/>
        <v/>
      </c>
      <c r="AI15" s="42" t="str">
        <f t="shared" si="5"/>
        <v/>
      </c>
      <c r="AJ15" s="30"/>
    </row>
    <row r="16" spans="1:36" ht="20.100000000000001" customHeight="1" x14ac:dyDescent="0.25">
      <c r="A16" s="45"/>
      <c r="B16" s="45"/>
      <c r="C16" s="45"/>
      <c r="D16" s="39" t="s">
        <v>118</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40"/>
      <c r="AJ16" s="30"/>
    </row>
    <row r="17" spans="1:36" ht="20.100000000000001" customHeight="1" x14ac:dyDescent="0.25">
      <c r="A17" s="45"/>
      <c r="B17" s="45"/>
      <c r="C17" s="45"/>
      <c r="D17" s="39" t="s">
        <v>117</v>
      </c>
      <c r="E17" s="41" t="str">
        <f t="shared" ref="E17:AI17" si="6">IF(ISBLANK(E16)=TRUE,"",E16)</f>
        <v/>
      </c>
      <c r="F17" s="41" t="str">
        <f t="shared" si="6"/>
        <v/>
      </c>
      <c r="G17" s="41" t="str">
        <f t="shared" si="6"/>
        <v/>
      </c>
      <c r="H17" s="41" t="str">
        <f t="shared" si="6"/>
        <v/>
      </c>
      <c r="I17" s="41" t="str">
        <f t="shared" si="6"/>
        <v/>
      </c>
      <c r="J17" s="41" t="str">
        <f t="shared" si="6"/>
        <v/>
      </c>
      <c r="K17" s="41" t="str">
        <f t="shared" si="6"/>
        <v/>
      </c>
      <c r="L17" s="41" t="str">
        <f t="shared" si="6"/>
        <v/>
      </c>
      <c r="M17" s="41" t="str">
        <f t="shared" si="6"/>
        <v/>
      </c>
      <c r="N17" s="41" t="str">
        <f t="shared" si="6"/>
        <v/>
      </c>
      <c r="O17" s="41" t="str">
        <f t="shared" si="6"/>
        <v/>
      </c>
      <c r="P17" s="41" t="str">
        <f t="shared" si="6"/>
        <v/>
      </c>
      <c r="Q17" s="41" t="str">
        <f t="shared" si="6"/>
        <v/>
      </c>
      <c r="R17" s="41" t="str">
        <f t="shared" si="6"/>
        <v/>
      </c>
      <c r="S17" s="41" t="str">
        <f t="shared" si="6"/>
        <v/>
      </c>
      <c r="T17" s="41" t="str">
        <f t="shared" si="6"/>
        <v/>
      </c>
      <c r="U17" s="41" t="str">
        <f t="shared" si="6"/>
        <v/>
      </c>
      <c r="V17" s="41" t="str">
        <f t="shared" si="6"/>
        <v/>
      </c>
      <c r="W17" s="41" t="str">
        <f t="shared" si="6"/>
        <v/>
      </c>
      <c r="X17" s="41" t="str">
        <f t="shared" si="6"/>
        <v/>
      </c>
      <c r="Y17" s="41" t="str">
        <f t="shared" si="6"/>
        <v/>
      </c>
      <c r="Z17" s="41" t="str">
        <f t="shared" si="6"/>
        <v/>
      </c>
      <c r="AA17" s="41" t="str">
        <f t="shared" si="6"/>
        <v/>
      </c>
      <c r="AB17" s="41" t="str">
        <f t="shared" si="6"/>
        <v/>
      </c>
      <c r="AC17" s="41" t="str">
        <f t="shared" si="6"/>
        <v/>
      </c>
      <c r="AD17" s="41" t="str">
        <f t="shared" si="6"/>
        <v/>
      </c>
      <c r="AE17" s="41" t="str">
        <f t="shared" si="6"/>
        <v/>
      </c>
      <c r="AF17" s="41" t="str">
        <f t="shared" si="6"/>
        <v/>
      </c>
      <c r="AG17" s="41" t="str">
        <f t="shared" si="6"/>
        <v/>
      </c>
      <c r="AH17" s="41" t="str">
        <f t="shared" si="6"/>
        <v/>
      </c>
      <c r="AI17" s="42" t="str">
        <f t="shared" si="6"/>
        <v/>
      </c>
      <c r="AJ17" s="30"/>
    </row>
    <row r="18" spans="1:36" ht="20.100000000000001" customHeight="1" x14ac:dyDescent="0.25">
      <c r="A18" s="45"/>
      <c r="B18" s="45"/>
      <c r="C18" s="45"/>
      <c r="D18" s="39" t="s">
        <v>118</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40"/>
      <c r="AJ18" s="30"/>
    </row>
    <row r="19" spans="1:36" ht="20.100000000000001" customHeight="1" x14ac:dyDescent="0.25">
      <c r="A19" s="45"/>
      <c r="B19" s="45"/>
      <c r="C19" s="45"/>
      <c r="D19" s="39" t="s">
        <v>117</v>
      </c>
      <c r="E19" s="41" t="str">
        <f t="shared" ref="E19:AI19" si="7">IF(ISBLANK(E18)=TRUE,"",E18)</f>
        <v/>
      </c>
      <c r="F19" s="41" t="str">
        <f t="shared" si="7"/>
        <v/>
      </c>
      <c r="G19" s="41" t="str">
        <f t="shared" si="7"/>
        <v/>
      </c>
      <c r="H19" s="41" t="str">
        <f t="shared" si="7"/>
        <v/>
      </c>
      <c r="I19" s="41" t="str">
        <f t="shared" si="7"/>
        <v/>
      </c>
      <c r="J19" s="41" t="str">
        <f t="shared" si="7"/>
        <v/>
      </c>
      <c r="K19" s="41" t="str">
        <f t="shared" si="7"/>
        <v/>
      </c>
      <c r="L19" s="41" t="str">
        <f t="shared" si="7"/>
        <v/>
      </c>
      <c r="M19" s="41" t="str">
        <f t="shared" si="7"/>
        <v/>
      </c>
      <c r="N19" s="41" t="str">
        <f t="shared" si="7"/>
        <v/>
      </c>
      <c r="O19" s="41" t="str">
        <f t="shared" si="7"/>
        <v/>
      </c>
      <c r="P19" s="41" t="str">
        <f t="shared" si="7"/>
        <v/>
      </c>
      <c r="Q19" s="41" t="str">
        <f t="shared" si="7"/>
        <v/>
      </c>
      <c r="R19" s="41" t="str">
        <f t="shared" si="7"/>
        <v/>
      </c>
      <c r="S19" s="41" t="str">
        <f t="shared" si="7"/>
        <v/>
      </c>
      <c r="T19" s="41" t="str">
        <f t="shared" si="7"/>
        <v/>
      </c>
      <c r="U19" s="41" t="str">
        <f t="shared" si="7"/>
        <v/>
      </c>
      <c r="V19" s="41" t="str">
        <f t="shared" si="7"/>
        <v/>
      </c>
      <c r="W19" s="41" t="str">
        <f t="shared" si="7"/>
        <v/>
      </c>
      <c r="X19" s="41" t="str">
        <f t="shared" si="7"/>
        <v/>
      </c>
      <c r="Y19" s="41" t="str">
        <f t="shared" si="7"/>
        <v/>
      </c>
      <c r="Z19" s="41" t="str">
        <f t="shared" si="7"/>
        <v/>
      </c>
      <c r="AA19" s="41" t="str">
        <f t="shared" si="7"/>
        <v/>
      </c>
      <c r="AB19" s="41" t="str">
        <f t="shared" si="7"/>
        <v/>
      </c>
      <c r="AC19" s="41" t="str">
        <f t="shared" si="7"/>
        <v/>
      </c>
      <c r="AD19" s="41" t="str">
        <f t="shared" si="7"/>
        <v/>
      </c>
      <c r="AE19" s="41" t="str">
        <f t="shared" si="7"/>
        <v/>
      </c>
      <c r="AF19" s="41" t="str">
        <f t="shared" si="7"/>
        <v/>
      </c>
      <c r="AG19" s="41" t="str">
        <f t="shared" si="7"/>
        <v/>
      </c>
      <c r="AH19" s="41" t="str">
        <f t="shared" si="7"/>
        <v/>
      </c>
      <c r="AI19" s="42" t="str">
        <f t="shared" si="7"/>
        <v/>
      </c>
      <c r="AJ19" s="30"/>
    </row>
    <row r="20" spans="1:36" ht="20.100000000000001" customHeight="1" x14ac:dyDescent="0.25">
      <c r="A20" s="45"/>
      <c r="B20" s="45"/>
      <c r="C20" s="45"/>
      <c r="D20" s="39" t="s">
        <v>118</v>
      </c>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40"/>
      <c r="AJ20" s="30"/>
    </row>
    <row r="21" spans="1:36" ht="20.100000000000001" customHeight="1" x14ac:dyDescent="0.25">
      <c r="A21" s="45"/>
      <c r="B21" s="45"/>
      <c r="C21" s="45"/>
      <c r="D21" s="39" t="s">
        <v>117</v>
      </c>
      <c r="E21" s="41" t="str">
        <f t="shared" ref="E21:AI21" si="8">IF(ISBLANK(E20)=TRUE,"",E20)</f>
        <v/>
      </c>
      <c r="F21" s="41" t="str">
        <f t="shared" si="8"/>
        <v/>
      </c>
      <c r="G21" s="41" t="str">
        <f t="shared" si="8"/>
        <v/>
      </c>
      <c r="H21" s="41" t="str">
        <f t="shared" si="8"/>
        <v/>
      </c>
      <c r="I21" s="41" t="str">
        <f t="shared" si="8"/>
        <v/>
      </c>
      <c r="J21" s="41" t="str">
        <f t="shared" si="8"/>
        <v/>
      </c>
      <c r="K21" s="41" t="str">
        <f t="shared" si="8"/>
        <v/>
      </c>
      <c r="L21" s="41" t="str">
        <f t="shared" si="8"/>
        <v/>
      </c>
      <c r="M21" s="41" t="str">
        <f t="shared" si="8"/>
        <v/>
      </c>
      <c r="N21" s="41" t="str">
        <f t="shared" si="8"/>
        <v/>
      </c>
      <c r="O21" s="41" t="str">
        <f t="shared" si="8"/>
        <v/>
      </c>
      <c r="P21" s="41" t="str">
        <f t="shared" si="8"/>
        <v/>
      </c>
      <c r="Q21" s="41" t="str">
        <f t="shared" si="8"/>
        <v/>
      </c>
      <c r="R21" s="41" t="str">
        <f t="shared" si="8"/>
        <v/>
      </c>
      <c r="S21" s="41" t="str">
        <f t="shared" si="8"/>
        <v/>
      </c>
      <c r="T21" s="41" t="str">
        <f t="shared" si="8"/>
        <v/>
      </c>
      <c r="U21" s="41" t="str">
        <f t="shared" si="8"/>
        <v/>
      </c>
      <c r="V21" s="41" t="str">
        <f t="shared" si="8"/>
        <v/>
      </c>
      <c r="W21" s="41" t="str">
        <f t="shared" si="8"/>
        <v/>
      </c>
      <c r="X21" s="41" t="str">
        <f t="shared" si="8"/>
        <v/>
      </c>
      <c r="Y21" s="41" t="str">
        <f t="shared" si="8"/>
        <v/>
      </c>
      <c r="Z21" s="41" t="str">
        <f t="shared" si="8"/>
        <v/>
      </c>
      <c r="AA21" s="41" t="str">
        <f t="shared" si="8"/>
        <v/>
      </c>
      <c r="AB21" s="41" t="str">
        <f t="shared" si="8"/>
        <v/>
      </c>
      <c r="AC21" s="41" t="str">
        <f t="shared" si="8"/>
        <v/>
      </c>
      <c r="AD21" s="41" t="str">
        <f t="shared" si="8"/>
        <v/>
      </c>
      <c r="AE21" s="41" t="str">
        <f t="shared" si="8"/>
        <v/>
      </c>
      <c r="AF21" s="41" t="str">
        <f t="shared" si="8"/>
        <v/>
      </c>
      <c r="AG21" s="41" t="str">
        <f t="shared" si="8"/>
        <v/>
      </c>
      <c r="AH21" s="41" t="str">
        <f t="shared" si="8"/>
        <v/>
      </c>
      <c r="AI21" s="42" t="str">
        <f t="shared" si="8"/>
        <v/>
      </c>
      <c r="AJ21" s="30"/>
    </row>
    <row r="22" spans="1:36" ht="20.100000000000001" customHeight="1" x14ac:dyDescent="0.25">
      <c r="A22" s="45"/>
      <c r="B22" s="45"/>
      <c r="C22" s="45"/>
      <c r="D22" s="39" t="s">
        <v>118</v>
      </c>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40"/>
      <c r="AJ22" s="30"/>
    </row>
    <row r="23" spans="1:36" ht="20.100000000000001" customHeight="1" x14ac:dyDescent="0.25">
      <c r="A23" s="45"/>
      <c r="B23" s="45"/>
      <c r="C23" s="45"/>
      <c r="D23" s="39" t="s">
        <v>117</v>
      </c>
      <c r="E23" s="41" t="str">
        <f t="shared" ref="E23:AI23" si="9">IF(ISBLANK(E22)=TRUE,"",E22)</f>
        <v/>
      </c>
      <c r="F23" s="41" t="str">
        <f t="shared" si="9"/>
        <v/>
      </c>
      <c r="G23" s="41" t="str">
        <f t="shared" si="9"/>
        <v/>
      </c>
      <c r="H23" s="41" t="str">
        <f t="shared" si="9"/>
        <v/>
      </c>
      <c r="I23" s="41" t="str">
        <f t="shared" si="9"/>
        <v/>
      </c>
      <c r="J23" s="41" t="str">
        <f t="shared" si="9"/>
        <v/>
      </c>
      <c r="K23" s="41" t="str">
        <f t="shared" si="9"/>
        <v/>
      </c>
      <c r="L23" s="41" t="str">
        <f t="shared" si="9"/>
        <v/>
      </c>
      <c r="M23" s="41" t="str">
        <f t="shared" si="9"/>
        <v/>
      </c>
      <c r="N23" s="41" t="str">
        <f t="shared" si="9"/>
        <v/>
      </c>
      <c r="O23" s="41" t="str">
        <f t="shared" si="9"/>
        <v/>
      </c>
      <c r="P23" s="41" t="str">
        <f t="shared" si="9"/>
        <v/>
      </c>
      <c r="Q23" s="41" t="str">
        <f t="shared" si="9"/>
        <v/>
      </c>
      <c r="R23" s="41" t="str">
        <f t="shared" si="9"/>
        <v/>
      </c>
      <c r="S23" s="41" t="str">
        <f t="shared" si="9"/>
        <v/>
      </c>
      <c r="T23" s="41" t="str">
        <f t="shared" si="9"/>
        <v/>
      </c>
      <c r="U23" s="41" t="str">
        <f t="shared" si="9"/>
        <v/>
      </c>
      <c r="V23" s="41" t="str">
        <f t="shared" si="9"/>
        <v/>
      </c>
      <c r="W23" s="41" t="str">
        <f t="shared" si="9"/>
        <v/>
      </c>
      <c r="X23" s="41" t="str">
        <f t="shared" si="9"/>
        <v/>
      </c>
      <c r="Y23" s="41" t="str">
        <f t="shared" si="9"/>
        <v/>
      </c>
      <c r="Z23" s="41" t="str">
        <f t="shared" si="9"/>
        <v/>
      </c>
      <c r="AA23" s="41" t="str">
        <f t="shared" si="9"/>
        <v/>
      </c>
      <c r="AB23" s="41" t="str">
        <f t="shared" si="9"/>
        <v/>
      </c>
      <c r="AC23" s="41" t="str">
        <f t="shared" si="9"/>
        <v/>
      </c>
      <c r="AD23" s="41" t="str">
        <f t="shared" si="9"/>
        <v/>
      </c>
      <c r="AE23" s="41" t="str">
        <f t="shared" si="9"/>
        <v/>
      </c>
      <c r="AF23" s="41" t="str">
        <f t="shared" si="9"/>
        <v/>
      </c>
      <c r="AG23" s="41" t="str">
        <f t="shared" si="9"/>
        <v/>
      </c>
      <c r="AH23" s="41" t="str">
        <f t="shared" si="9"/>
        <v/>
      </c>
      <c r="AI23" s="42" t="str">
        <f t="shared" si="9"/>
        <v/>
      </c>
      <c r="AJ23" s="30"/>
    </row>
    <row r="24" spans="1:36" ht="20.100000000000001" customHeight="1" thickBot="1" x14ac:dyDescent="0.3">
      <c r="A24" s="45"/>
      <c r="B24" s="45"/>
      <c r="C24" s="45"/>
      <c r="D24" s="46" t="s">
        <v>118</v>
      </c>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47"/>
      <c r="AJ24" s="30"/>
    </row>
    <row r="25" spans="1:36" ht="24.9" customHeight="1" thickBot="1" x14ac:dyDescent="0.3">
      <c r="A25" s="45"/>
      <c r="B25" s="45"/>
      <c r="C25" s="45"/>
      <c r="D25" s="219" t="s">
        <v>119</v>
      </c>
      <c r="E25" s="50">
        <f>ROUND(SUM(Total_Day1),2)</f>
        <v>0</v>
      </c>
      <c r="F25" s="50">
        <f>ROUND(SUM(Total_Day2),2)</f>
        <v>0</v>
      </c>
      <c r="G25" s="50">
        <f>ROUND(SUM(Total_Day3),2)</f>
        <v>0</v>
      </c>
      <c r="H25" s="50">
        <f>ROUND(SUM(Total_Day4),2)</f>
        <v>0</v>
      </c>
      <c r="I25" s="50">
        <f>ROUND(SUM(Total_Day5),2)</f>
        <v>0</v>
      </c>
      <c r="J25" s="50">
        <f>ROUND(SUM(Total_Day6),2)</f>
        <v>0</v>
      </c>
      <c r="K25" s="50">
        <f>ROUND(SUM(Total_Day7),2)</f>
        <v>0</v>
      </c>
      <c r="L25" s="50">
        <f>ROUND(SUM(Total_Day8),2)</f>
        <v>0</v>
      </c>
      <c r="M25" s="50">
        <f>ROUND(SUM(Total_Day9),2)</f>
        <v>0</v>
      </c>
      <c r="N25" s="50">
        <f>ROUND(SUM(Total_Day10),2)</f>
        <v>0</v>
      </c>
      <c r="O25" s="50">
        <f>ROUND(SUM(Total_Day11),2)</f>
        <v>0</v>
      </c>
      <c r="P25" s="50">
        <f>ROUND(SUM(Total_Day12),2)</f>
        <v>0</v>
      </c>
      <c r="Q25" s="50">
        <f>ROUND(SUM(Total_Day13),2)</f>
        <v>0</v>
      </c>
      <c r="R25" s="50">
        <f>ROUND(SUM(Total_Day14),2)</f>
        <v>0</v>
      </c>
      <c r="S25" s="50">
        <f>ROUND(SUM(Total_Day15),2)</f>
        <v>0</v>
      </c>
      <c r="T25" s="50">
        <f>ROUND(SUM(Total_Day16),2)</f>
        <v>0</v>
      </c>
      <c r="U25" s="50">
        <f>ROUND(SUM(Total_Day17),2)</f>
        <v>0</v>
      </c>
      <c r="V25" s="50">
        <f>ROUND(SUM(Total_Day18),2)</f>
        <v>0</v>
      </c>
      <c r="W25" s="50">
        <f>ROUND(SUM(Total_Day19),2)</f>
        <v>0</v>
      </c>
      <c r="X25" s="50">
        <f>ROUND(SUM(Total_Day20),2)</f>
        <v>0</v>
      </c>
      <c r="Y25" s="50">
        <f>ROUND(SUM(Total_Day21),2)</f>
        <v>0</v>
      </c>
      <c r="Z25" s="50">
        <f>ROUND(SUM(Total_Day22),2)</f>
        <v>0</v>
      </c>
      <c r="AA25" s="50">
        <f>ROUND(SUM(Total_Day23),2)</f>
        <v>0</v>
      </c>
      <c r="AB25" s="50">
        <f>ROUND(SUM(Total_Day24),2)</f>
        <v>0</v>
      </c>
      <c r="AC25" s="50">
        <f>ROUND(SUM(Total_Day25),2)</f>
        <v>0</v>
      </c>
      <c r="AD25" s="50">
        <f>ROUND(SUM(Total_Day26),2)</f>
        <v>0</v>
      </c>
      <c r="AE25" s="50">
        <f>ROUND(SUM(Total_Day27),2)</f>
        <v>0</v>
      </c>
      <c r="AF25" s="50">
        <f>ROUND(SUM(Total_Day28),2)</f>
        <v>0</v>
      </c>
      <c r="AG25" s="50">
        <f>ROUND(SUM(Total_Day29),2)</f>
        <v>0</v>
      </c>
      <c r="AH25" s="50">
        <f>ROUND(SUM(Total_Day30),2)</f>
        <v>0</v>
      </c>
      <c r="AI25" s="51">
        <f>ROUND(SUM(Total_Day31),2)</f>
        <v>0</v>
      </c>
      <c r="AJ25" s="30"/>
    </row>
    <row r="26" spans="1:36" ht="20.100000000000001" customHeight="1" thickBot="1" x14ac:dyDescent="0.3">
      <c r="A26" s="45"/>
      <c r="B26" s="45"/>
      <c r="C26" s="45"/>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48"/>
    </row>
    <row r="27" spans="1:36" ht="20.100000000000001" customHeight="1" thickBot="1" x14ac:dyDescent="0.3">
      <c r="A27" s="45"/>
      <c r="B27" s="45"/>
      <c r="C27" s="45"/>
      <c r="D27" s="283" t="s">
        <v>120</v>
      </c>
      <c r="E27" s="292"/>
      <c r="F27" s="283" t="s">
        <v>161</v>
      </c>
      <c r="G27" s="284"/>
      <c r="H27" s="284"/>
      <c r="I27" s="284"/>
      <c r="J27" s="284"/>
      <c r="K27" s="284"/>
      <c r="L27" s="284"/>
      <c r="M27" s="284"/>
      <c r="N27" s="284"/>
      <c r="O27" s="284"/>
      <c r="P27" s="283" t="s">
        <v>184</v>
      </c>
      <c r="Q27" s="284"/>
      <c r="R27" s="284"/>
      <c r="S27" s="284"/>
      <c r="T27" s="284"/>
      <c r="U27" s="284"/>
      <c r="V27" s="284"/>
      <c r="W27" s="284"/>
      <c r="X27" s="284"/>
      <c r="Y27" s="284"/>
      <c r="Z27" s="284"/>
      <c r="AA27" s="284"/>
      <c r="AB27" s="284"/>
      <c r="AC27" s="284"/>
      <c r="AD27" s="284"/>
      <c r="AE27" s="284"/>
      <c r="AF27" s="284"/>
      <c r="AG27" s="284"/>
      <c r="AH27" s="284"/>
      <c r="AI27" s="284"/>
      <c r="AJ27" s="28"/>
    </row>
    <row r="28" spans="1:36" ht="20.100000000000001" customHeight="1" x14ac:dyDescent="0.25">
      <c r="A28" s="45"/>
      <c r="B28" s="45"/>
      <c r="C28" s="45"/>
      <c r="D28" s="285" t="s">
        <v>162</v>
      </c>
      <c r="E28" s="262"/>
      <c r="F28" s="262"/>
      <c r="G28" s="262"/>
      <c r="H28" s="262"/>
      <c r="I28" s="262"/>
      <c r="J28" s="285" t="s">
        <v>163</v>
      </c>
      <c r="K28" s="262"/>
      <c r="L28" s="262"/>
      <c r="M28" s="262"/>
      <c r="N28" s="262"/>
      <c r="O28" s="262"/>
      <c r="P28" s="262"/>
      <c r="Q28" s="261" t="s">
        <v>164</v>
      </c>
      <c r="R28" s="262"/>
      <c r="S28" s="262"/>
      <c r="T28" s="262"/>
      <c r="U28" s="262"/>
      <c r="V28" s="262"/>
      <c r="W28" s="262"/>
      <c r="X28" s="262"/>
      <c r="Y28" s="262"/>
      <c r="Z28" s="262"/>
      <c r="AA28" s="262"/>
      <c r="AB28" s="272"/>
      <c r="AC28" s="265" t="s">
        <v>121</v>
      </c>
      <c r="AD28" s="266"/>
      <c r="AE28" s="266"/>
      <c r="AF28" s="266"/>
      <c r="AG28" s="295"/>
      <c r="AH28" s="296"/>
      <c r="AI28" s="297"/>
      <c r="AJ28" s="28"/>
    </row>
    <row r="29" spans="1:36" ht="20.100000000000001" customHeight="1" thickBot="1" x14ac:dyDescent="0.3">
      <c r="C29" s="45"/>
      <c r="D29" s="261" t="s">
        <v>165</v>
      </c>
      <c r="E29" s="262"/>
      <c r="F29" s="262"/>
      <c r="G29" s="262"/>
      <c r="H29" s="262"/>
      <c r="I29" s="262"/>
      <c r="J29" s="262"/>
      <c r="K29" s="301"/>
      <c r="L29" s="301"/>
      <c r="M29" s="301"/>
      <c r="N29" s="301"/>
      <c r="O29" s="301"/>
      <c r="P29" s="275"/>
      <c r="Q29" s="273"/>
      <c r="R29" s="274"/>
      <c r="S29" s="275"/>
      <c r="T29" s="273"/>
      <c r="U29" s="274"/>
      <c r="V29" s="274"/>
      <c r="W29" s="274"/>
      <c r="X29" s="274"/>
      <c r="Y29" s="275"/>
      <c r="Z29" s="273"/>
      <c r="AA29" s="301"/>
      <c r="AB29" s="275"/>
      <c r="AC29" s="267"/>
      <c r="AD29" s="268"/>
      <c r="AE29" s="268"/>
      <c r="AF29" s="268"/>
      <c r="AG29" s="298"/>
      <c r="AH29" s="299"/>
      <c r="AI29" s="300"/>
      <c r="AJ29" s="48"/>
    </row>
    <row r="30" spans="1:36" ht="20.100000000000001" customHeight="1" thickBot="1" x14ac:dyDescent="0.3">
      <c r="C30" s="45"/>
      <c r="D30" s="263" t="s">
        <v>166</v>
      </c>
      <c r="E30" s="264"/>
      <c r="F30" s="264"/>
      <c r="G30" s="264"/>
      <c r="H30" s="264"/>
      <c r="I30" s="264"/>
      <c r="J30" s="264"/>
      <c r="K30" s="277"/>
      <c r="L30" s="277"/>
      <c r="M30" s="277"/>
      <c r="N30" s="277"/>
      <c r="O30" s="277"/>
      <c r="P30" s="278"/>
      <c r="Q30" s="276"/>
      <c r="R30" s="277"/>
      <c r="S30" s="278"/>
      <c r="T30" s="276"/>
      <c r="U30" s="277"/>
      <c r="V30" s="277"/>
      <c r="W30" s="277"/>
      <c r="X30" s="277"/>
      <c r="Y30" s="278"/>
      <c r="Z30" s="276"/>
      <c r="AA30" s="277"/>
      <c r="AB30" s="278"/>
      <c r="AC30" s="302" t="s">
        <v>122</v>
      </c>
      <c r="AD30" s="303"/>
      <c r="AE30" s="303"/>
      <c r="AF30" s="303"/>
      <c r="AG30" s="304">
        <f>ROUND(SUM(Total_AllDays),2)</f>
        <v>0</v>
      </c>
      <c r="AH30" s="305"/>
      <c r="AI30" s="306"/>
    </row>
    <row r="31" spans="1:36" ht="20.100000000000001" customHeight="1" thickTop="1" thickBot="1" x14ac:dyDescent="0.3">
      <c r="D31" s="264"/>
      <c r="E31" s="264"/>
      <c r="F31" s="264"/>
      <c r="G31" s="264"/>
      <c r="H31" s="264"/>
      <c r="I31" s="264"/>
      <c r="J31" s="264"/>
      <c r="K31" s="269" t="s">
        <v>30</v>
      </c>
      <c r="L31" s="259"/>
      <c r="M31" s="259"/>
      <c r="N31" s="259"/>
      <c r="O31" s="259"/>
      <c r="P31" s="260"/>
      <c r="Q31" s="258" t="s">
        <v>4</v>
      </c>
      <c r="R31" s="259"/>
      <c r="S31" s="260"/>
      <c r="T31" s="258" t="s">
        <v>33</v>
      </c>
      <c r="U31" s="259"/>
      <c r="V31" s="259"/>
      <c r="W31" s="259"/>
      <c r="X31" s="259"/>
      <c r="Y31" s="260"/>
      <c r="Z31" s="258" t="s">
        <v>4</v>
      </c>
      <c r="AA31" s="259"/>
      <c r="AB31" s="259"/>
      <c r="AC31" s="270" t="s">
        <v>123</v>
      </c>
      <c r="AD31" s="271"/>
      <c r="AE31" s="271"/>
      <c r="AF31" s="271"/>
      <c r="AG31" s="256">
        <f>ROUND(SUM(Total_AllDays)*IRS_Rate,2)</f>
        <v>0</v>
      </c>
      <c r="AH31" s="257"/>
      <c r="AI31" s="257"/>
    </row>
    <row r="32" spans="1:36" ht="15" customHeight="1" thickTop="1" x14ac:dyDescent="0.25"/>
  </sheetData>
  <sheetProtection algorithmName="SHA-512" hashValue="+PKfGAwjTbJsbSPRmyKd0e48AOrn0q8BemBC1RL0Z2o66KTJRsuaghWsZSdlXv2Uj4A+n0opwVZDgM+kQ+0Wmw==" saltValue="RyQJo3tdYSq9T/2JRTJoTw==" spinCount="100000" sheet="1" objects="1" scenarios="1" selectLockedCells="1"/>
  <mergeCells count="33">
    <mergeCell ref="D1:M1"/>
    <mergeCell ref="X1:AI1"/>
    <mergeCell ref="X2:AI2"/>
    <mergeCell ref="T29:Y30"/>
    <mergeCell ref="D27:E27"/>
    <mergeCell ref="D3:G3"/>
    <mergeCell ref="S3:X3"/>
    <mergeCell ref="AG28:AI29"/>
    <mergeCell ref="K29:P30"/>
    <mergeCell ref="AC30:AF30"/>
    <mergeCell ref="AG30:AI30"/>
    <mergeCell ref="J28:P28"/>
    <mergeCell ref="Y3:AA3"/>
    <mergeCell ref="AG3:AI3"/>
    <mergeCell ref="F27:O27"/>
    <mergeCell ref="Z29:AB30"/>
    <mergeCell ref="Q3:R3"/>
    <mergeCell ref="AB3:AD3"/>
    <mergeCell ref="P27:AI27"/>
    <mergeCell ref="D28:I28"/>
    <mergeCell ref="H3:P3"/>
    <mergeCell ref="AE3:AF3"/>
    <mergeCell ref="AG31:AI31"/>
    <mergeCell ref="Q31:S31"/>
    <mergeCell ref="D29:J29"/>
    <mergeCell ref="D30:J31"/>
    <mergeCell ref="AC28:AF29"/>
    <mergeCell ref="K31:P31"/>
    <mergeCell ref="T31:Y31"/>
    <mergeCell ref="Z31:AB31"/>
    <mergeCell ref="AC31:AF31"/>
    <mergeCell ref="Q28:AB28"/>
    <mergeCell ref="Q29:S30"/>
  </mergeCells>
  <phoneticPr fontId="2" type="noConversion"/>
  <dataValidations xWindow="295" yWindow="317" count="3">
    <dataValidation type="list" allowBlank="1" showInputMessage="1" showErrorMessage="1" sqref="AB3">
      <formula1>Choose_Month</formula1>
    </dataValidation>
    <dataValidation showInputMessage="1" showErrorMessage="1" errorTitle="Warning Message" error="_x000d_Data entered is invalid, please re-enter data." sqref="E25:AI25 E17:AI17 E23:AI23 E19:AI19 E15:AI15 E13:AI13 E11:AI11 E9:AI9 E21:AI21 E7:AI7"/>
    <dataValidation type="list" showInputMessage="1" showErrorMessage="1" errorTitle="Warning Message" error="_x000d_Data entered is invalid, please re-enter data." promptTitle="Please Select a Start Location" sqref="E5:AI6 E8:AI8 E22:AI22 E10:AI10 E16:AI16 E14:AI14 E12:AI12 E20:AI20 E18:AI18 E24:AI24">
      <formula1>Choose_Destination</formula1>
    </dataValidation>
  </dataValidations>
  <printOptions horizontalCentered="1"/>
  <pageMargins left="0.25" right="0.25" top="0.5" bottom="0.5" header="0" footer="0"/>
  <pageSetup scale="8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N40"/>
  <sheetViews>
    <sheetView showGridLines="0" zoomScale="85" zoomScaleNormal="85" zoomScalePageLayoutView="140" workbookViewId="0">
      <selection activeCell="E8" sqref="E8"/>
    </sheetView>
  </sheetViews>
  <sheetFormatPr defaultColWidth="8.88671875" defaultRowHeight="18" customHeight="1" x14ac:dyDescent="0.25"/>
  <cols>
    <col min="1" max="1" width="25.6640625" customWidth="1"/>
    <col min="2" max="2" width="5.6640625" customWidth="1"/>
    <col min="3" max="3" width="13.6640625" customWidth="1"/>
    <col min="4" max="4" width="6.6640625" customWidth="1"/>
    <col min="5" max="5" width="21.6640625" customWidth="1"/>
    <col min="6" max="6" width="4.6640625" customWidth="1"/>
    <col min="7" max="7" width="12.6640625" customWidth="1"/>
    <col min="8" max="8" width="4.6640625" customWidth="1"/>
    <col min="9" max="10" width="12.6640625" customWidth="1"/>
    <col min="11" max="12" width="14.6640625" customWidth="1"/>
    <col min="13" max="13" width="13.6640625" customWidth="1"/>
  </cols>
  <sheetData>
    <row r="1" spans="1:13" ht="18" customHeight="1" x14ac:dyDescent="0.25">
      <c r="A1" s="262"/>
      <c r="B1" s="2" t="s">
        <v>0</v>
      </c>
      <c r="D1" s="3"/>
      <c r="E1" s="3"/>
      <c r="F1" s="3"/>
      <c r="G1" s="3"/>
      <c r="H1" s="3"/>
      <c r="I1" s="3"/>
      <c r="J1" s="3"/>
      <c r="K1" s="3"/>
      <c r="L1" s="3"/>
      <c r="M1" s="4" t="s">
        <v>34</v>
      </c>
    </row>
    <row r="2" spans="1:13" ht="18" customHeight="1" thickBot="1" x14ac:dyDescent="0.3">
      <c r="A2" s="262"/>
      <c r="B2" s="29" t="s">
        <v>228</v>
      </c>
      <c r="D2" s="53"/>
      <c r="E2" s="53"/>
      <c r="F2" s="53"/>
      <c r="G2" s="53"/>
      <c r="H2" s="53"/>
      <c r="I2" s="53"/>
      <c r="J2" s="53"/>
      <c r="K2" s="53"/>
      <c r="L2" s="53"/>
      <c r="M2" s="131" t="s">
        <v>244</v>
      </c>
    </row>
    <row r="3" spans="1:13" ht="18" customHeight="1" thickTop="1" x14ac:dyDescent="0.25">
      <c r="A3" s="262"/>
      <c r="B3" s="5" t="s">
        <v>1</v>
      </c>
      <c r="C3" s="145"/>
      <c r="D3" s="328"/>
      <c r="E3" s="328"/>
      <c r="F3" s="329"/>
      <c r="G3" s="6" t="s">
        <v>2</v>
      </c>
      <c r="H3" s="328"/>
      <c r="I3" s="328"/>
      <c r="J3" s="328"/>
      <c r="K3" s="6" t="s">
        <v>3</v>
      </c>
      <c r="L3" s="327">
        <f ca="1">TODAY()</f>
        <v>44669</v>
      </c>
      <c r="M3" s="327"/>
    </row>
    <row r="4" spans="1:13" ht="18" customHeight="1" thickBot="1" x14ac:dyDescent="0.3">
      <c r="B4" s="115"/>
      <c r="C4" s="115"/>
      <c r="D4" s="115"/>
      <c r="E4" s="115"/>
      <c r="F4" s="115"/>
      <c r="G4" s="115"/>
      <c r="H4" s="115"/>
      <c r="I4" s="115"/>
      <c r="J4" s="115"/>
      <c r="K4" s="115"/>
      <c r="L4" s="115"/>
      <c r="M4" s="115"/>
    </row>
    <row r="5" spans="1:13" ht="18" customHeight="1" x14ac:dyDescent="0.25">
      <c r="B5" s="122" t="s">
        <v>168</v>
      </c>
      <c r="C5" s="183" t="s">
        <v>4</v>
      </c>
      <c r="D5" s="330" t="s">
        <v>9</v>
      </c>
      <c r="E5" s="331"/>
      <c r="F5" s="335" t="s">
        <v>5</v>
      </c>
      <c r="G5" s="336"/>
      <c r="H5" s="337" t="s">
        <v>212</v>
      </c>
      <c r="I5" s="338"/>
      <c r="J5" s="151" t="s">
        <v>214</v>
      </c>
      <c r="K5" s="7" t="s">
        <v>6</v>
      </c>
      <c r="L5" s="332" t="s">
        <v>7</v>
      </c>
      <c r="M5" s="333"/>
    </row>
    <row r="6" spans="1:13" ht="18" customHeight="1" thickBot="1" x14ac:dyDescent="0.3">
      <c r="B6" s="8" t="s">
        <v>204</v>
      </c>
      <c r="C6" s="26" t="s">
        <v>8</v>
      </c>
      <c r="D6" s="339"/>
      <c r="E6" s="340"/>
      <c r="F6" s="323" t="s">
        <v>10</v>
      </c>
      <c r="G6" s="324"/>
      <c r="H6" s="324"/>
      <c r="I6" s="324"/>
      <c r="J6" s="150" t="s">
        <v>11</v>
      </c>
      <c r="K6" s="10" t="s">
        <v>12</v>
      </c>
      <c r="L6" s="11" t="s">
        <v>13</v>
      </c>
      <c r="M6" s="9" t="s">
        <v>14</v>
      </c>
    </row>
    <row r="7" spans="1:13" ht="18" customHeight="1" x14ac:dyDescent="0.25">
      <c r="B7" s="341" t="s">
        <v>205</v>
      </c>
      <c r="C7" s="321"/>
      <c r="D7" s="27" t="s">
        <v>15</v>
      </c>
      <c r="E7" s="223"/>
      <c r="F7" s="178" t="s">
        <v>16</v>
      </c>
      <c r="G7" s="227"/>
      <c r="H7" s="13" t="s">
        <v>17</v>
      </c>
      <c r="I7" s="227"/>
      <c r="J7" s="334">
        <f>G7+G8+I7+I8</f>
        <v>0</v>
      </c>
      <c r="K7" s="310"/>
      <c r="L7" s="236"/>
      <c r="M7" s="237"/>
    </row>
    <row r="8" spans="1:13" ht="18" customHeight="1" thickBot="1" x14ac:dyDescent="0.3">
      <c r="B8" s="319"/>
      <c r="C8" s="322"/>
      <c r="D8" s="134" t="s">
        <v>18</v>
      </c>
      <c r="E8" s="224"/>
      <c r="F8" s="135" t="s">
        <v>19</v>
      </c>
      <c r="G8" s="228"/>
      <c r="H8" s="179" t="s">
        <v>20</v>
      </c>
      <c r="I8" s="233"/>
      <c r="J8" s="314"/>
      <c r="K8" s="311"/>
      <c r="L8" s="238"/>
      <c r="M8" s="239"/>
    </row>
    <row r="9" spans="1:13" ht="18" customHeight="1" thickTop="1" x14ac:dyDescent="0.25">
      <c r="B9" s="318" t="s">
        <v>206</v>
      </c>
      <c r="C9" s="312"/>
      <c r="D9" s="27" t="s">
        <v>15</v>
      </c>
      <c r="E9" s="223"/>
      <c r="F9" s="132" t="s">
        <v>16</v>
      </c>
      <c r="G9" s="227"/>
      <c r="H9" s="133" t="s">
        <v>17</v>
      </c>
      <c r="I9" s="234"/>
      <c r="J9" s="315">
        <f>G9+G10+I9+I10</f>
        <v>0</v>
      </c>
      <c r="K9" s="310"/>
      <c r="L9" s="240"/>
      <c r="M9" s="237"/>
    </row>
    <row r="10" spans="1:13" ht="18" customHeight="1" thickBot="1" x14ac:dyDescent="0.3">
      <c r="B10" s="319"/>
      <c r="C10" s="312"/>
      <c r="D10" s="136" t="s">
        <v>18</v>
      </c>
      <c r="E10" s="224"/>
      <c r="F10" s="54" t="s">
        <v>19</v>
      </c>
      <c r="G10" s="229"/>
      <c r="H10" s="137" t="s">
        <v>20</v>
      </c>
      <c r="I10" s="229"/>
      <c r="J10" s="316"/>
      <c r="K10" s="311"/>
      <c r="L10" s="241"/>
      <c r="M10" s="239"/>
    </row>
    <row r="11" spans="1:13" ht="18" customHeight="1" thickTop="1" x14ac:dyDescent="0.25">
      <c r="B11" s="318" t="s">
        <v>207</v>
      </c>
      <c r="C11" s="325"/>
      <c r="D11" s="138" t="s">
        <v>15</v>
      </c>
      <c r="E11" s="223"/>
      <c r="F11" s="139" t="s">
        <v>16</v>
      </c>
      <c r="G11" s="230"/>
      <c r="H11" s="140" t="s">
        <v>17</v>
      </c>
      <c r="I11" s="235"/>
      <c r="J11" s="313">
        <f>G11+G12+I11+I12</f>
        <v>0</v>
      </c>
      <c r="K11" s="310"/>
      <c r="L11" s="242"/>
      <c r="M11" s="237"/>
    </row>
    <row r="12" spans="1:13" ht="18" customHeight="1" thickBot="1" x14ac:dyDescent="0.3">
      <c r="B12" s="319"/>
      <c r="C12" s="322"/>
      <c r="D12" s="134" t="s">
        <v>18</v>
      </c>
      <c r="E12" s="224"/>
      <c r="F12" s="135" t="s">
        <v>19</v>
      </c>
      <c r="G12" s="231"/>
      <c r="H12" s="141" t="s">
        <v>20</v>
      </c>
      <c r="I12" s="231"/>
      <c r="J12" s="314"/>
      <c r="K12" s="311"/>
      <c r="L12" s="238"/>
      <c r="M12" s="239"/>
    </row>
    <row r="13" spans="1:13" ht="18" customHeight="1" thickTop="1" x14ac:dyDescent="0.25">
      <c r="B13" s="318" t="s">
        <v>208</v>
      </c>
      <c r="C13" s="312"/>
      <c r="D13" s="27" t="s">
        <v>15</v>
      </c>
      <c r="E13" s="223"/>
      <c r="F13" s="132" t="s">
        <v>16</v>
      </c>
      <c r="G13" s="227"/>
      <c r="H13" s="55" t="s">
        <v>17</v>
      </c>
      <c r="I13" s="234"/>
      <c r="J13" s="315">
        <f>G13+G14+I13+I14</f>
        <v>0</v>
      </c>
      <c r="K13" s="310"/>
      <c r="L13" s="240"/>
      <c r="M13" s="237"/>
    </row>
    <row r="14" spans="1:13" ht="18" customHeight="1" thickBot="1" x14ac:dyDescent="0.3">
      <c r="B14" s="319"/>
      <c r="C14" s="312"/>
      <c r="D14" s="136" t="s">
        <v>18</v>
      </c>
      <c r="E14" s="224"/>
      <c r="F14" s="54" t="s">
        <v>19</v>
      </c>
      <c r="G14" s="229"/>
      <c r="H14" s="142" t="s">
        <v>20</v>
      </c>
      <c r="I14" s="229"/>
      <c r="J14" s="316"/>
      <c r="K14" s="311"/>
      <c r="L14" s="241"/>
      <c r="M14" s="239"/>
    </row>
    <row r="15" spans="1:13" ht="18" customHeight="1" thickTop="1" x14ac:dyDescent="0.25">
      <c r="B15" s="318" t="s">
        <v>209</v>
      </c>
      <c r="C15" s="325"/>
      <c r="D15" s="138" t="s">
        <v>15</v>
      </c>
      <c r="E15" s="223"/>
      <c r="F15" s="139" t="s">
        <v>16</v>
      </c>
      <c r="G15" s="230"/>
      <c r="H15" s="140" t="s">
        <v>17</v>
      </c>
      <c r="I15" s="235"/>
      <c r="J15" s="313">
        <f>G15+G16+I15+I16</f>
        <v>0</v>
      </c>
      <c r="K15" s="310"/>
      <c r="L15" s="242"/>
      <c r="M15" s="237"/>
    </row>
    <row r="16" spans="1:13" ht="18" customHeight="1" thickBot="1" x14ac:dyDescent="0.3">
      <c r="B16" s="319"/>
      <c r="C16" s="322"/>
      <c r="D16" s="134" t="s">
        <v>18</v>
      </c>
      <c r="E16" s="224"/>
      <c r="F16" s="135" t="s">
        <v>19</v>
      </c>
      <c r="G16" s="231"/>
      <c r="H16" s="141" t="s">
        <v>20</v>
      </c>
      <c r="I16" s="231"/>
      <c r="J16" s="314"/>
      <c r="K16" s="311"/>
      <c r="L16" s="238"/>
      <c r="M16" s="239"/>
    </row>
    <row r="17" spans="2:14" ht="18" customHeight="1" thickTop="1" x14ac:dyDescent="0.25">
      <c r="B17" s="318" t="s">
        <v>210</v>
      </c>
      <c r="C17" s="325"/>
      <c r="D17" s="138" t="s">
        <v>15</v>
      </c>
      <c r="E17" s="225"/>
      <c r="F17" s="139" t="s">
        <v>16</v>
      </c>
      <c r="G17" s="230"/>
      <c r="H17" s="140" t="s">
        <v>17</v>
      </c>
      <c r="I17" s="235"/>
      <c r="J17" s="313">
        <f>G17+G18+I17+I18</f>
        <v>0</v>
      </c>
      <c r="K17" s="310"/>
      <c r="L17" s="242"/>
      <c r="M17" s="243"/>
    </row>
    <row r="18" spans="2:14" ht="18" customHeight="1" thickBot="1" x14ac:dyDescent="0.3">
      <c r="B18" s="320"/>
      <c r="C18" s="326"/>
      <c r="D18" s="14" t="s">
        <v>18</v>
      </c>
      <c r="E18" s="226"/>
      <c r="F18" s="15" t="s">
        <v>19</v>
      </c>
      <c r="G18" s="232"/>
      <c r="H18" s="59" t="s">
        <v>20</v>
      </c>
      <c r="I18" s="232"/>
      <c r="J18" s="317"/>
      <c r="K18" s="311"/>
      <c r="L18" s="244"/>
      <c r="M18" s="245"/>
    </row>
    <row r="19" spans="2:14" ht="18" customHeight="1" x14ac:dyDescent="0.25">
      <c r="B19" s="123" t="s">
        <v>21</v>
      </c>
      <c r="C19" s="123"/>
      <c r="D19" s="16"/>
      <c r="E19" s="16"/>
      <c r="F19" s="16"/>
      <c r="G19" s="16"/>
      <c r="H19" s="16"/>
      <c r="I19" s="16"/>
      <c r="J19" s="16"/>
      <c r="K19" s="16"/>
      <c r="L19" s="16"/>
      <c r="M19" s="16"/>
    </row>
    <row r="20" spans="2:14" ht="18" customHeight="1" x14ac:dyDescent="0.25">
      <c r="B20" s="146"/>
      <c r="C20" s="146"/>
      <c r="D20" s="146"/>
      <c r="E20" s="146"/>
      <c r="F20" s="146"/>
      <c r="G20" s="146"/>
      <c r="H20" s="146"/>
      <c r="I20" s="146"/>
      <c r="J20" s="146"/>
      <c r="K20" s="146"/>
      <c r="L20" s="146"/>
      <c r="M20" s="146"/>
    </row>
    <row r="21" spans="2:14" ht="18" customHeight="1" x14ac:dyDescent="0.25">
      <c r="B21" s="146"/>
      <c r="C21" s="146"/>
      <c r="D21" s="146"/>
      <c r="E21" s="146"/>
      <c r="F21" s="146"/>
      <c r="G21" s="146"/>
      <c r="H21" s="146"/>
      <c r="I21" s="146"/>
      <c r="J21" s="146"/>
      <c r="K21" s="146"/>
      <c r="L21" s="146"/>
      <c r="M21" s="146"/>
    </row>
    <row r="22" spans="2:14" ht="18" customHeight="1" thickBot="1" x14ac:dyDescent="0.3">
      <c r="B22" s="146"/>
      <c r="C22" s="146"/>
      <c r="D22" s="146"/>
      <c r="E22" s="146"/>
      <c r="F22" s="146"/>
      <c r="G22" s="146"/>
      <c r="H22" s="146"/>
      <c r="I22" s="146"/>
      <c r="J22" s="146"/>
      <c r="K22" s="146"/>
      <c r="L22" s="146"/>
      <c r="M22" s="146"/>
    </row>
    <row r="23" spans="2:14" ht="18" customHeight="1" thickTop="1" x14ac:dyDescent="0.25">
      <c r="B23" s="147" t="s">
        <v>211</v>
      </c>
      <c r="C23" s="147"/>
      <c r="D23" s="148"/>
      <c r="E23" s="148"/>
      <c r="F23" s="148"/>
      <c r="G23" s="148"/>
      <c r="H23" s="148"/>
      <c r="I23" s="148"/>
      <c r="J23" s="155"/>
      <c r="K23" s="346" t="s">
        <v>35</v>
      </c>
      <c r="L23" s="347"/>
      <c r="M23" s="184"/>
    </row>
    <row r="24" spans="2:14" ht="18" customHeight="1" x14ac:dyDescent="0.25">
      <c r="C24" s="1"/>
      <c r="D24" s="1"/>
      <c r="E24" s="1"/>
      <c r="F24" s="1"/>
      <c r="G24" s="152"/>
      <c r="H24" s="144"/>
      <c r="I24" s="144"/>
      <c r="J24" s="156"/>
      <c r="K24" s="350" t="s">
        <v>215</v>
      </c>
      <c r="L24" s="63" t="s">
        <v>24</v>
      </c>
      <c r="M24" s="64">
        <f>G7+G9+G11+G13+G15+G17</f>
        <v>0</v>
      </c>
    </row>
    <row r="25" spans="2:14" ht="18" customHeight="1" x14ac:dyDescent="0.25">
      <c r="C25" s="1"/>
      <c r="D25" s="1"/>
      <c r="E25" s="1"/>
      <c r="F25" s="1"/>
      <c r="G25" s="152"/>
      <c r="H25" s="144"/>
      <c r="I25" s="144"/>
      <c r="J25" s="156"/>
      <c r="K25" s="351"/>
      <c r="L25" s="18" t="s">
        <v>26</v>
      </c>
      <c r="M25" s="19">
        <f>G8+G10+G12+G14+G16+G18</f>
        <v>0</v>
      </c>
    </row>
    <row r="26" spans="2:14" ht="18" customHeight="1" x14ac:dyDescent="0.25">
      <c r="C26" s="1"/>
      <c r="D26" s="1"/>
      <c r="E26" s="1"/>
      <c r="F26" s="1"/>
      <c r="G26" s="144"/>
      <c r="H26" s="144"/>
      <c r="I26" s="144"/>
      <c r="J26" s="156"/>
      <c r="K26" s="351"/>
      <c r="L26" s="63" t="s">
        <v>27</v>
      </c>
      <c r="M26" s="65">
        <f>I7+I9+I11+I13+I15+I17</f>
        <v>0</v>
      </c>
    </row>
    <row r="27" spans="2:14" ht="18" customHeight="1" x14ac:dyDescent="0.25">
      <c r="C27" s="1"/>
      <c r="D27" s="1"/>
      <c r="E27" s="1"/>
      <c r="F27" s="1"/>
      <c r="G27" s="152"/>
      <c r="H27" s="152"/>
      <c r="I27" s="152"/>
      <c r="J27" s="157"/>
      <c r="K27" s="351"/>
      <c r="L27" s="18" t="s">
        <v>28</v>
      </c>
      <c r="M27" s="19">
        <f>I8+I10+I12+I14+I16+I18</f>
        <v>0</v>
      </c>
    </row>
    <row r="28" spans="2:14" ht="18" customHeight="1" thickBot="1" x14ac:dyDescent="0.3">
      <c r="C28" s="1"/>
      <c r="D28" s="1"/>
      <c r="E28" s="1"/>
      <c r="F28" s="1"/>
      <c r="G28" s="152"/>
      <c r="H28" s="152"/>
      <c r="I28" s="152"/>
      <c r="J28" s="157"/>
      <c r="K28" s="352"/>
      <c r="L28" s="153" t="s">
        <v>29</v>
      </c>
      <c r="M28" s="154">
        <f>SUM(M7:M18)</f>
        <v>0</v>
      </c>
    </row>
    <row r="29" spans="2:14" ht="18" customHeight="1" x14ac:dyDescent="0.25">
      <c r="C29" s="1"/>
      <c r="D29" s="1"/>
      <c r="E29" s="1"/>
      <c r="F29" s="1"/>
      <c r="G29" s="152"/>
      <c r="H29" s="152"/>
      <c r="I29" s="152"/>
      <c r="J29" s="157"/>
      <c r="K29" s="354" t="s">
        <v>215</v>
      </c>
      <c r="L29" s="355"/>
      <c r="M29" s="161">
        <f>SUM(M24:M28)</f>
        <v>0</v>
      </c>
    </row>
    <row r="30" spans="2:14" ht="18" customHeight="1" x14ac:dyDescent="0.25">
      <c r="B30" s="356"/>
      <c r="C30" s="357"/>
      <c r="D30" s="357"/>
      <c r="E30" s="262"/>
      <c r="F30" s="272"/>
      <c r="G30" s="361"/>
      <c r="H30" s="357"/>
      <c r="I30" s="357"/>
      <c r="J30" s="362"/>
      <c r="K30" s="348" t="str">
        <f>FIXED(SUM(Total_Miles_Meal),1)&amp;" Miles Reimbursed to Employee"</f>
        <v>0.0 Miles Reimbursed to Employee</v>
      </c>
      <c r="L30" s="349"/>
      <c r="M30" s="182">
        <f>ROUND(SUM(Total_Miles_Meal)*IRS_Rate,2)</f>
        <v>0</v>
      </c>
    </row>
    <row r="31" spans="2:14" ht="18" customHeight="1" thickBot="1" x14ac:dyDescent="0.3">
      <c r="B31" s="358"/>
      <c r="C31" s="358"/>
      <c r="D31" s="358"/>
      <c r="E31" s="359"/>
      <c r="F31" s="360"/>
      <c r="G31" s="363"/>
      <c r="H31" s="358"/>
      <c r="I31" s="358"/>
      <c r="J31" s="364"/>
      <c r="K31" s="342" t="s">
        <v>216</v>
      </c>
      <c r="L31" s="343"/>
      <c r="M31" s="162">
        <f>IF(Cell_Expense="credit card",M30,IF(Cell_Expense="employee paid",(M29+M30),0))</f>
        <v>0</v>
      </c>
      <c r="N31" s="152"/>
    </row>
    <row r="32" spans="2:14" ht="18" customHeight="1" x14ac:dyDescent="0.25">
      <c r="B32" s="344" t="s">
        <v>30</v>
      </c>
      <c r="C32" s="345"/>
      <c r="D32" s="345"/>
      <c r="E32" s="365" t="s">
        <v>4</v>
      </c>
      <c r="F32" s="366"/>
      <c r="G32" s="258" t="s">
        <v>33</v>
      </c>
      <c r="H32" s="353"/>
      <c r="I32" s="353"/>
      <c r="J32" s="158" t="s">
        <v>4</v>
      </c>
      <c r="K32" s="159"/>
      <c r="L32" s="160"/>
      <c r="M32" s="160"/>
    </row>
    <row r="34" spans="7:11" ht="18" customHeight="1" x14ac:dyDescent="0.25">
      <c r="G34" s="124"/>
    </row>
    <row r="35" spans="7:11" ht="18" customHeight="1" x14ac:dyDescent="0.25">
      <c r="G35" s="124"/>
      <c r="K35" s="149"/>
    </row>
    <row r="36" spans="7:11" ht="18" customHeight="1" x14ac:dyDescent="0.25">
      <c r="G36" s="124"/>
    </row>
    <row r="37" spans="7:11" ht="18" customHeight="1" x14ac:dyDescent="0.25">
      <c r="G37" s="124"/>
    </row>
    <row r="38" spans="7:11" ht="18" customHeight="1" x14ac:dyDescent="0.25">
      <c r="G38" s="17"/>
    </row>
    <row r="39" spans="7:11" ht="18" customHeight="1" x14ac:dyDescent="0.25">
      <c r="G39" s="143"/>
    </row>
    <row r="40" spans="7:11" ht="18" customHeight="1" x14ac:dyDescent="0.25">
      <c r="G40" s="143"/>
    </row>
  </sheetData>
  <sheetProtection algorithmName="SHA-512" hashValue="h41T445e9/50sgEznMKT7rk7x5/Duk32YCovEFMprbn5V9oKXYmg3aXlfq2rKm5jloO559tu6oafy9nrNgQjkA==" saltValue="WSMBJmuTO1Z6BUJwKAiKKg==" spinCount="100000" sheet="1" objects="1" scenarios="1" selectLockedCells="1"/>
  <mergeCells count="44">
    <mergeCell ref="K31:L31"/>
    <mergeCell ref="B32:D32"/>
    <mergeCell ref="K23:L23"/>
    <mergeCell ref="K30:L30"/>
    <mergeCell ref="K24:K28"/>
    <mergeCell ref="G32:I32"/>
    <mergeCell ref="K29:L29"/>
    <mergeCell ref="B30:F31"/>
    <mergeCell ref="G30:J31"/>
    <mergeCell ref="E32:F32"/>
    <mergeCell ref="A1:A3"/>
    <mergeCell ref="B7:B8"/>
    <mergeCell ref="B9:B10"/>
    <mergeCell ref="B11:B12"/>
    <mergeCell ref="B13:B14"/>
    <mergeCell ref="L3:M3"/>
    <mergeCell ref="D3:F3"/>
    <mergeCell ref="J9:J10"/>
    <mergeCell ref="K9:K10"/>
    <mergeCell ref="H3:J3"/>
    <mergeCell ref="D5:E5"/>
    <mergeCell ref="K7:K8"/>
    <mergeCell ref="L5:M5"/>
    <mergeCell ref="J7:J8"/>
    <mergeCell ref="F5:G5"/>
    <mergeCell ref="H5:I5"/>
    <mergeCell ref="D6:E6"/>
    <mergeCell ref="B15:B16"/>
    <mergeCell ref="B17:B18"/>
    <mergeCell ref="C7:C8"/>
    <mergeCell ref="F6:I6"/>
    <mergeCell ref="C13:C14"/>
    <mergeCell ref="C17:C18"/>
    <mergeCell ref="C15:C16"/>
    <mergeCell ref="C11:C12"/>
    <mergeCell ref="K11:K12"/>
    <mergeCell ref="K13:K14"/>
    <mergeCell ref="K17:K18"/>
    <mergeCell ref="K15:K16"/>
    <mergeCell ref="C9:C10"/>
    <mergeCell ref="J15:J16"/>
    <mergeCell ref="J11:J12"/>
    <mergeCell ref="J13:J14"/>
    <mergeCell ref="J17:J18"/>
  </mergeCells>
  <phoneticPr fontId="2" type="noConversion"/>
  <conditionalFormatting sqref="G7">
    <cfRule type="cellIs" dxfId="47" priority="44" operator="between">
      <formula>0.1</formula>
      <formula>10</formula>
    </cfRule>
    <cfRule type="cellIs" dxfId="46" priority="68" operator="greaterThan">
      <formula>10</formula>
    </cfRule>
  </conditionalFormatting>
  <conditionalFormatting sqref="G8">
    <cfRule type="cellIs" dxfId="45" priority="43" operator="between">
      <formula>0.1</formula>
      <formula>15</formula>
    </cfRule>
    <cfRule type="cellIs" dxfId="44" priority="67" operator="greaterThan">
      <formula>15</formula>
    </cfRule>
  </conditionalFormatting>
  <conditionalFormatting sqref="I7">
    <cfRule type="cellIs" dxfId="43" priority="42" operator="between">
      <formula>0.1</formula>
      <formula>25</formula>
    </cfRule>
    <cfRule type="cellIs" dxfId="42" priority="66" operator="greaterThan">
      <formula>25</formula>
    </cfRule>
  </conditionalFormatting>
  <conditionalFormatting sqref="I8">
    <cfRule type="cellIs" dxfId="41" priority="41" operator="between">
      <formula>0.1</formula>
      <formula>150</formula>
    </cfRule>
    <cfRule type="cellIs" dxfId="40" priority="65" operator="greaterThan">
      <formula>150</formula>
    </cfRule>
  </conditionalFormatting>
  <conditionalFormatting sqref="G9">
    <cfRule type="cellIs" dxfId="39" priority="38" operator="between">
      <formula>0.01</formula>
      <formula>10</formula>
    </cfRule>
    <cfRule type="cellIs" dxfId="38" priority="40" operator="greaterThan">
      <formula>10</formula>
    </cfRule>
  </conditionalFormatting>
  <conditionalFormatting sqref="G10">
    <cfRule type="cellIs" dxfId="37" priority="37" operator="between">
      <formula>0.01</formula>
      <formula>15</formula>
    </cfRule>
    <cfRule type="cellIs" dxfId="36" priority="39" operator="greaterThan">
      <formula>15</formula>
    </cfRule>
  </conditionalFormatting>
  <conditionalFormatting sqref="I9">
    <cfRule type="cellIs" dxfId="35" priority="34" operator="between">
      <formula>0.01</formula>
      <formula>25</formula>
    </cfRule>
    <cfRule type="cellIs" dxfId="34" priority="36" operator="greaterThan">
      <formula>25</formula>
    </cfRule>
  </conditionalFormatting>
  <conditionalFormatting sqref="I10">
    <cfRule type="cellIs" dxfId="33" priority="33" operator="between">
      <formula>0.01</formula>
      <formula>150</formula>
    </cfRule>
    <cfRule type="cellIs" dxfId="32" priority="35" operator="greaterThan">
      <formula>150</formula>
    </cfRule>
  </conditionalFormatting>
  <conditionalFormatting sqref="G11">
    <cfRule type="cellIs" dxfId="31" priority="30" operator="between">
      <formula>0.01</formula>
      <formula>10</formula>
    </cfRule>
    <cfRule type="cellIs" dxfId="30" priority="32" operator="greaterThan">
      <formula>10</formula>
    </cfRule>
  </conditionalFormatting>
  <conditionalFormatting sqref="G12">
    <cfRule type="cellIs" dxfId="29" priority="29" operator="between">
      <formula>0.01</formula>
      <formula>15</formula>
    </cfRule>
    <cfRule type="cellIs" dxfId="28" priority="31" operator="greaterThan">
      <formula>15</formula>
    </cfRule>
  </conditionalFormatting>
  <conditionalFormatting sqref="G13">
    <cfRule type="cellIs" dxfId="27" priority="26" operator="between">
      <formula>0.01</formula>
      <formula>10</formula>
    </cfRule>
    <cfRule type="cellIs" dxfId="26" priority="28" operator="greaterThan">
      <formula>10</formula>
    </cfRule>
  </conditionalFormatting>
  <conditionalFormatting sqref="G14">
    <cfRule type="cellIs" dxfId="25" priority="25" operator="between">
      <formula>0.01</formula>
      <formula>15</formula>
    </cfRule>
    <cfRule type="cellIs" dxfId="24" priority="27" operator="greaterThan">
      <formula>15</formula>
    </cfRule>
  </conditionalFormatting>
  <conditionalFormatting sqref="G15">
    <cfRule type="cellIs" dxfId="23" priority="22" operator="between">
      <formula>0.01</formula>
      <formula>10</formula>
    </cfRule>
    <cfRule type="cellIs" dxfId="22" priority="24" operator="greaterThan">
      <formula>10</formula>
    </cfRule>
  </conditionalFormatting>
  <conditionalFormatting sqref="G16">
    <cfRule type="cellIs" dxfId="21" priority="21" operator="between">
      <formula>0.01</formula>
      <formula>15</formula>
    </cfRule>
    <cfRule type="cellIs" dxfId="20" priority="23" operator="greaterThan">
      <formula>15</formula>
    </cfRule>
  </conditionalFormatting>
  <conditionalFormatting sqref="G17">
    <cfRule type="cellIs" dxfId="19" priority="18" operator="between">
      <formula>0.01</formula>
      <formula>10</formula>
    </cfRule>
    <cfRule type="cellIs" dxfId="18" priority="20" operator="greaterThan">
      <formula>10</formula>
    </cfRule>
  </conditionalFormatting>
  <conditionalFormatting sqref="G18">
    <cfRule type="cellIs" dxfId="17" priority="17" operator="between">
      <formula>0.01</formula>
      <formula>15</formula>
    </cfRule>
    <cfRule type="cellIs" dxfId="16" priority="19" operator="greaterThan">
      <formula>15</formula>
    </cfRule>
  </conditionalFormatting>
  <conditionalFormatting sqref="I11">
    <cfRule type="cellIs" dxfId="15" priority="14" operator="between">
      <formula>0.01</formula>
      <formula>25</formula>
    </cfRule>
    <cfRule type="cellIs" dxfId="14" priority="16" operator="greaterThan">
      <formula>25</formula>
    </cfRule>
  </conditionalFormatting>
  <conditionalFormatting sqref="I12">
    <cfRule type="cellIs" dxfId="13" priority="13" operator="between">
      <formula>0.01</formula>
      <formula>150</formula>
    </cfRule>
    <cfRule type="cellIs" dxfId="12" priority="15" operator="greaterThan">
      <formula>150</formula>
    </cfRule>
  </conditionalFormatting>
  <conditionalFormatting sqref="I13">
    <cfRule type="cellIs" dxfId="11" priority="10" operator="between">
      <formula>0.01</formula>
      <formula>25</formula>
    </cfRule>
    <cfRule type="cellIs" dxfId="10" priority="12" operator="greaterThan">
      <formula>25</formula>
    </cfRule>
  </conditionalFormatting>
  <conditionalFormatting sqref="I14">
    <cfRule type="cellIs" dxfId="9" priority="9" operator="between">
      <formula>0.01</formula>
      <formula>150</formula>
    </cfRule>
    <cfRule type="cellIs" dxfId="8" priority="11" operator="greaterThan">
      <formula>150</formula>
    </cfRule>
  </conditionalFormatting>
  <conditionalFormatting sqref="I15">
    <cfRule type="cellIs" dxfId="7" priority="6" operator="between">
      <formula>0.01</formula>
      <formula>25</formula>
    </cfRule>
    <cfRule type="cellIs" dxfId="6" priority="8" operator="greaterThan">
      <formula>25</formula>
    </cfRule>
  </conditionalFormatting>
  <conditionalFormatting sqref="I16">
    <cfRule type="cellIs" dxfId="5" priority="5" operator="between">
      <formula>0.01</formula>
      <formula>150</formula>
    </cfRule>
    <cfRule type="cellIs" dxfId="4" priority="7" operator="greaterThan">
      <formula>150</formula>
    </cfRule>
  </conditionalFormatting>
  <conditionalFormatting sqref="I17">
    <cfRule type="cellIs" dxfId="3" priority="2" operator="between">
      <formula>0.01</formula>
      <formula>25</formula>
    </cfRule>
    <cfRule type="cellIs" dxfId="2" priority="4" operator="greaterThan">
      <formula>25</formula>
    </cfRule>
  </conditionalFormatting>
  <conditionalFormatting sqref="I18">
    <cfRule type="cellIs" dxfId="1" priority="1" operator="between">
      <formula>0.01</formula>
      <formula>150</formula>
    </cfRule>
    <cfRule type="cellIs" dxfId="0" priority="3" operator="greaterThan">
      <formula>150</formula>
    </cfRule>
  </conditionalFormatting>
  <dataValidations xWindow="635" yWindow="370" count="11">
    <dataValidation allowBlank="1" showInputMessage="1" showErrorMessage="1" promptTitle="Please Remember" prompt="_x000d_Examples of Other Expenses might include, but is not limited to Taxi Fares, Parking/Valet Parking and Turnpike Tolls." sqref="L7"/>
    <dataValidation allowBlank="1" showErrorMessage="1" sqref="L8:L18 F9 F11 F13 F15 F17"/>
    <dataValidation type="decimal" errorStyle="information" allowBlank="1" showInputMessage="1" showErrorMessage="1" errorTitle="Expense Greater than Allowance" error="The amount entered exceeded the Hotel allowance rate. Do you wish to continue?" promptTitle="Enter Hotel Amount" prompt="Please enter the actual cost of the hotel room or the allowance rate, whichever is less._x000d__x000d_(H) Hotel = $150.00 per Day" sqref="I8 I16 I10 I12 I14 I18">
      <formula1>0.01</formula1>
      <formula2>250</formula2>
    </dataValidation>
    <dataValidation type="decimal" errorStyle="information" allowBlank="1" showInputMessage="1" errorTitle="Expense Greater than Allowance" error="The amount entered exceeded the Breakfast allowance rate. Do you wish to continue?" promptTitle="Enter Breakfast Amount" prompt="Please enter the actual cost of the meal or the allowance rate, whichever is less._x000d__x000d_(B) Breakfast = $10.00 per Day" sqref="G7 G9 G11 G13 G15 G17">
      <formula1>0.01</formula1>
      <formula2>10</formula2>
    </dataValidation>
    <dataValidation type="decimal" errorStyle="information" allowBlank="1" showInputMessage="1" errorTitle="Expense Greater than Allowance" error="The amount entered exceeded the Lunch allowance rate. Do you wish to continue?" promptTitle="Enter Lunch Amount" prompt="Please enter the actual cost of the meal or the allowance rate, whichever is less._x000d__x000d_(L) Lunch = $15.00 per Day" sqref="G8 G10 G12 G14 G16 G18">
      <formula1>0.01</formula1>
      <formula2>15</formula2>
    </dataValidation>
    <dataValidation type="decimal" errorStyle="information" allowBlank="1" showInputMessage="1" errorTitle="Expense Greater than Allowance" error="The amount entered exceeded the Dinner allowance rate. Do you wish to continue?" promptTitle="Enter Dinner Amount" prompt="Please enter the actual cost of the meal or the allowance rate, whichever is less._x000d__x000d_(D) Dinner = $25.00 per Day" sqref="I7 I9 I11 I13 I15 I17">
      <formula1>0.01</formula1>
      <formula2>25</formula2>
    </dataValidation>
    <dataValidation type="list" allowBlank="1" showInputMessage="1" showErrorMessage="1" prompt="=&gt; Were the expenses reported charged to a school district credit?_x000a_=&gt; Or were the expenses reported personally paid by you, the employee?" sqref="J5">
      <formula1>List_Expense</formula1>
    </dataValidation>
    <dataValidation type="decimal" operator="greaterThan" allowBlank="1" showInputMessage="1" showErrorMessage="1" errorTitle="Warning Message" error="_x000d_The expense entered is less than $1.00 or an invalid entry was made." promptTitle="Please Remember" prompt="_x000d_Please attach the original, detailed receipt to this form. If the original, detailed receipt is missing, the expense will not be reimbursed." sqref="M7:M18">
      <formula1>0.01</formula1>
    </dataValidation>
    <dataValidation type="list" showInputMessage="1" showErrorMessage="1" errorTitle="Warning Message" error="_x000d_Data entered is invalid, please re-enter data." promptTitle="Please Select a Location" prompt="_x000d_The box to the right requires the user to input miles travelled if &quot;HOME VISIT&quot;, &quot;OTHER LOCATION&quot; or &quot;TO FROM EMPLOYEE HOME&quot;. Please attach a copy of MapQuest or Google Maps. Otherwise, the miles travelled is automatically calculated below." sqref="E7:E18">
      <formula1>Choose_Building</formula1>
    </dataValidation>
    <dataValidation type="decimal" allowBlank="1" showInputMessage="1" errorTitle="Warning Message" error="The miles entered are not to the nearest whole mile. Please round to the nearest whole mile." promptTitle="Enter Miles Traveled" prompt="Mileage is only reimbursed only if a private vehicle is used. A district owned or rented vehicle's mileage is not reimbursed." sqref="K17:K18">
      <formula1>0.01</formula1>
      <formula2>500</formula2>
    </dataValidation>
    <dataValidation type="decimal" allowBlank="1" showInputMessage="1" errorTitle="Warning Message" error="The miles entered are not to the nearest whole mile. Please round to the nearest whole mile." promptTitle="Enter Miles Traveled" prompt="Mileage is only reimbursed only if a private vehicle is used. A district owned or rented vehicle's mileage is not reimbursed." sqref="K7:K8 K9:K10 K11:K12 K13:K14 K15:K16">
      <formula1>0.01</formula1>
      <formula2>500</formula2>
    </dataValidation>
  </dataValidations>
  <printOptions horizontalCentered="1"/>
  <pageMargins left="0.5" right="0.5" top="0.5" bottom="0.5" header="0" footer="0"/>
  <pageSetup scale="9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S33"/>
  <sheetViews>
    <sheetView showGridLines="0" zoomScaleNormal="100" zoomScalePageLayoutView="140" workbookViewId="0">
      <selection activeCell="M18" sqref="M18"/>
    </sheetView>
  </sheetViews>
  <sheetFormatPr defaultColWidth="8.88671875" defaultRowHeight="20.100000000000001" customHeight="1" x14ac:dyDescent="0.25"/>
  <cols>
    <col min="1" max="7" width="5.6640625" customWidth="1"/>
    <col min="8" max="8" width="12.6640625" customWidth="1"/>
    <col min="9" max="9" width="6.6640625" customWidth="1"/>
    <col min="10" max="10" width="26.6640625" customWidth="1"/>
    <col min="11" max="12" width="12.6640625" customWidth="1"/>
    <col min="13" max="13" width="6.6640625" customWidth="1"/>
    <col min="14" max="14" width="26.6640625" customWidth="1"/>
    <col min="15" max="17" width="12.6640625" customWidth="1"/>
    <col min="18" max="19" width="9.6640625" customWidth="1"/>
  </cols>
  <sheetData>
    <row r="1" spans="1:17" ht="20.100000000000001" customHeight="1" x14ac:dyDescent="0.25">
      <c r="A1" s="222"/>
      <c r="B1" s="222"/>
      <c r="C1" s="222"/>
      <c r="D1" s="222"/>
      <c r="E1" s="222"/>
      <c r="F1" s="222"/>
      <c r="G1" s="222"/>
      <c r="H1" s="2" t="s">
        <v>0</v>
      </c>
      <c r="I1" s="3"/>
      <c r="J1" s="3"/>
      <c r="K1" s="3"/>
      <c r="L1" s="3"/>
      <c r="M1" s="3"/>
      <c r="N1" s="3"/>
      <c r="O1" s="3"/>
      <c r="P1" s="3"/>
      <c r="Q1" s="4" t="s">
        <v>34</v>
      </c>
    </row>
    <row r="2" spans="1:17" ht="20.100000000000001" customHeight="1" thickBot="1" x14ac:dyDescent="0.3">
      <c r="A2" s="222"/>
      <c r="B2" s="222"/>
      <c r="C2" s="222"/>
      <c r="D2" s="222"/>
      <c r="E2" s="222"/>
      <c r="F2" s="222"/>
      <c r="G2" s="222"/>
      <c r="H2" s="29" t="s">
        <v>229</v>
      </c>
      <c r="I2" s="52"/>
      <c r="J2" s="52"/>
      <c r="K2" s="52"/>
      <c r="L2" s="52"/>
      <c r="M2" s="52"/>
      <c r="N2" s="52"/>
      <c r="O2" s="52"/>
      <c r="P2" s="52"/>
      <c r="Q2" s="57" t="s">
        <v>245</v>
      </c>
    </row>
    <row r="3" spans="1:17" ht="20.100000000000001" customHeight="1" thickTop="1" x14ac:dyDescent="0.25">
      <c r="A3" s="222"/>
      <c r="B3" s="222"/>
      <c r="C3" s="222"/>
      <c r="D3" s="222"/>
      <c r="E3" s="222"/>
      <c r="F3" s="222"/>
      <c r="G3" s="222"/>
      <c r="H3" s="56" t="s">
        <v>178</v>
      </c>
      <c r="I3" s="405"/>
      <c r="J3" s="407"/>
      <c r="K3" s="408"/>
      <c r="L3" s="6" t="s">
        <v>2</v>
      </c>
      <c r="M3" s="405"/>
      <c r="N3" s="406"/>
      <c r="O3" s="6" t="s">
        <v>3</v>
      </c>
      <c r="P3" s="327">
        <f ca="1">TODAY()</f>
        <v>44669</v>
      </c>
      <c r="Q3" s="327"/>
    </row>
    <row r="4" spans="1:17" ht="20.100000000000001" customHeight="1" thickBot="1" x14ac:dyDescent="0.3">
      <c r="H4" s="115"/>
      <c r="I4" s="115"/>
      <c r="J4" s="115"/>
      <c r="K4" s="115"/>
      <c r="L4" s="115"/>
      <c r="M4" s="115"/>
      <c r="N4" s="115"/>
      <c r="O4" s="115"/>
      <c r="P4" s="115"/>
      <c r="Q4" s="115"/>
    </row>
    <row r="5" spans="1:17" ht="20.100000000000001" customHeight="1" x14ac:dyDescent="0.25">
      <c r="H5" s="183" t="s">
        <v>4</v>
      </c>
      <c r="I5" s="330" t="s">
        <v>224</v>
      </c>
      <c r="J5" s="331"/>
      <c r="K5" s="122" t="s">
        <v>6</v>
      </c>
      <c r="L5" s="183" t="s">
        <v>4</v>
      </c>
      <c r="M5" s="330" t="s">
        <v>224</v>
      </c>
      <c r="N5" s="331"/>
      <c r="O5" s="122" t="s">
        <v>6</v>
      </c>
      <c r="P5" s="332" t="s">
        <v>7</v>
      </c>
      <c r="Q5" s="333"/>
    </row>
    <row r="6" spans="1:17" ht="20.100000000000001" customHeight="1" thickBot="1" x14ac:dyDescent="0.3">
      <c r="H6" s="26" t="s">
        <v>8</v>
      </c>
      <c r="I6" s="386"/>
      <c r="J6" s="387"/>
      <c r="K6" s="180" t="s">
        <v>12</v>
      </c>
      <c r="L6" s="26" t="s">
        <v>8</v>
      </c>
      <c r="M6" s="386"/>
      <c r="N6" s="387"/>
      <c r="O6" s="180" t="s">
        <v>12</v>
      </c>
      <c r="P6" s="9" t="s">
        <v>13</v>
      </c>
      <c r="Q6" s="9" t="s">
        <v>14</v>
      </c>
    </row>
    <row r="7" spans="1:17" ht="20.100000000000001" customHeight="1" x14ac:dyDescent="0.25">
      <c r="H7" s="388"/>
      <c r="I7" s="27" t="s">
        <v>15</v>
      </c>
      <c r="J7" s="181"/>
      <c r="K7" s="382"/>
      <c r="L7" s="388"/>
      <c r="M7" s="27" t="s">
        <v>15</v>
      </c>
      <c r="N7" s="181"/>
      <c r="O7" s="382"/>
      <c r="P7" s="106"/>
      <c r="Q7" s="107"/>
    </row>
    <row r="8" spans="1:17" ht="20.100000000000001" customHeight="1" thickBot="1" x14ac:dyDescent="0.3">
      <c r="H8" s="390"/>
      <c r="I8" s="14" t="s">
        <v>18</v>
      </c>
      <c r="J8" s="105"/>
      <c r="K8" s="383"/>
      <c r="L8" s="390"/>
      <c r="M8" s="14" t="s">
        <v>18</v>
      </c>
      <c r="N8" s="105"/>
      <c r="O8" s="383"/>
      <c r="P8" s="108"/>
      <c r="Q8" s="109"/>
    </row>
    <row r="9" spans="1:17" ht="20.100000000000001" customHeight="1" x14ac:dyDescent="0.25">
      <c r="H9" s="388"/>
      <c r="I9" s="12" t="s">
        <v>15</v>
      </c>
      <c r="J9" s="181"/>
      <c r="K9" s="382"/>
      <c r="L9" s="388"/>
      <c r="M9" s="12" t="s">
        <v>15</v>
      </c>
      <c r="N9" s="181"/>
      <c r="O9" s="382"/>
      <c r="P9" s="106"/>
      <c r="Q9" s="107"/>
    </row>
    <row r="10" spans="1:17" ht="20.100000000000001" customHeight="1" thickBot="1" x14ac:dyDescent="0.3">
      <c r="H10" s="390"/>
      <c r="I10" s="14" t="s">
        <v>18</v>
      </c>
      <c r="J10" s="105"/>
      <c r="K10" s="383"/>
      <c r="L10" s="390"/>
      <c r="M10" s="14" t="s">
        <v>18</v>
      </c>
      <c r="N10" s="105"/>
      <c r="O10" s="383"/>
      <c r="P10" s="108"/>
      <c r="Q10" s="109"/>
    </row>
    <row r="11" spans="1:17" ht="20.100000000000001" customHeight="1" x14ac:dyDescent="0.25">
      <c r="H11" s="388"/>
      <c r="I11" s="12" t="s">
        <v>15</v>
      </c>
      <c r="J11" s="181"/>
      <c r="K11" s="382"/>
      <c r="L11" s="388"/>
      <c r="M11" s="12" t="s">
        <v>15</v>
      </c>
      <c r="N11" s="181"/>
      <c r="O11" s="382"/>
      <c r="P11" s="106"/>
      <c r="Q11" s="107"/>
    </row>
    <row r="12" spans="1:17" ht="20.100000000000001" customHeight="1" thickBot="1" x14ac:dyDescent="0.3">
      <c r="H12" s="390"/>
      <c r="I12" s="14" t="s">
        <v>18</v>
      </c>
      <c r="J12" s="105"/>
      <c r="K12" s="383"/>
      <c r="L12" s="390"/>
      <c r="M12" s="14" t="s">
        <v>18</v>
      </c>
      <c r="N12" s="105"/>
      <c r="O12" s="383"/>
      <c r="P12" s="108"/>
      <c r="Q12" s="109"/>
    </row>
    <row r="13" spans="1:17" ht="20.100000000000001" customHeight="1" x14ac:dyDescent="0.25">
      <c r="H13" s="388"/>
      <c r="I13" s="12" t="s">
        <v>15</v>
      </c>
      <c r="J13" s="181"/>
      <c r="K13" s="382"/>
      <c r="L13" s="388"/>
      <c r="M13" s="12" t="s">
        <v>15</v>
      </c>
      <c r="N13" s="181"/>
      <c r="O13" s="382"/>
      <c r="P13" s="106"/>
      <c r="Q13" s="107"/>
    </row>
    <row r="14" spans="1:17" ht="20.100000000000001" customHeight="1" thickBot="1" x14ac:dyDescent="0.3">
      <c r="H14" s="390"/>
      <c r="I14" s="14" t="s">
        <v>18</v>
      </c>
      <c r="J14" s="105"/>
      <c r="K14" s="383"/>
      <c r="L14" s="390"/>
      <c r="M14" s="14" t="s">
        <v>18</v>
      </c>
      <c r="N14" s="105"/>
      <c r="O14" s="383"/>
      <c r="P14" s="108"/>
      <c r="Q14" s="109"/>
    </row>
    <row r="15" spans="1:17" ht="20.100000000000001" customHeight="1" x14ac:dyDescent="0.25">
      <c r="H15" s="388"/>
      <c r="I15" s="12" t="s">
        <v>15</v>
      </c>
      <c r="J15" s="181"/>
      <c r="K15" s="382"/>
      <c r="L15" s="388"/>
      <c r="M15" s="12" t="s">
        <v>15</v>
      </c>
      <c r="N15" s="181"/>
      <c r="O15" s="382"/>
      <c r="P15" s="106"/>
      <c r="Q15" s="107"/>
    </row>
    <row r="16" spans="1:17" ht="20.100000000000001" customHeight="1" thickBot="1" x14ac:dyDescent="0.3">
      <c r="H16" s="390"/>
      <c r="I16" s="14" t="s">
        <v>18</v>
      </c>
      <c r="J16" s="105"/>
      <c r="K16" s="383"/>
      <c r="L16" s="390"/>
      <c r="M16" s="14" t="s">
        <v>18</v>
      </c>
      <c r="N16" s="105"/>
      <c r="O16" s="383"/>
      <c r="P16" s="108"/>
      <c r="Q16" s="109"/>
    </row>
    <row r="17" spans="8:19" ht="20.100000000000001" customHeight="1" x14ac:dyDescent="0.25">
      <c r="H17" s="388"/>
      <c r="I17" s="12" t="s">
        <v>15</v>
      </c>
      <c r="J17" s="181"/>
      <c r="K17" s="382"/>
      <c r="L17" s="400"/>
      <c r="M17" s="12" t="s">
        <v>15</v>
      </c>
      <c r="N17" s="181"/>
      <c r="O17" s="382"/>
      <c r="P17" s="106"/>
      <c r="Q17" s="107"/>
      <c r="S17" s="58"/>
    </row>
    <row r="18" spans="8:19" ht="20.100000000000001" customHeight="1" thickBot="1" x14ac:dyDescent="0.3">
      <c r="H18" s="389"/>
      <c r="I18" s="14" t="s">
        <v>18</v>
      </c>
      <c r="J18" s="105"/>
      <c r="K18" s="383"/>
      <c r="L18" s="401"/>
      <c r="M18" s="14" t="s">
        <v>18</v>
      </c>
      <c r="N18" s="105"/>
      <c r="O18" s="383"/>
      <c r="P18" s="108"/>
      <c r="Q18" s="109"/>
    </row>
    <row r="19" spans="8:19" ht="20.100000000000001" customHeight="1" x14ac:dyDescent="0.25">
      <c r="H19" s="404" t="s">
        <v>21</v>
      </c>
      <c r="I19" s="377"/>
      <c r="J19" s="377"/>
      <c r="K19" s="377"/>
      <c r="L19" s="377"/>
      <c r="M19" s="377"/>
      <c r="N19" s="377"/>
      <c r="O19" s="377"/>
      <c r="P19" s="377"/>
      <c r="Q19" s="377"/>
    </row>
    <row r="20" spans="8:19" ht="20.100000000000001" customHeight="1" x14ac:dyDescent="0.25">
      <c r="H20" s="384"/>
      <c r="I20" s="384"/>
      <c r="J20" s="384"/>
      <c r="K20" s="384"/>
      <c r="L20" s="384"/>
      <c r="M20" s="384"/>
      <c r="N20" s="384"/>
      <c r="O20" s="384"/>
      <c r="P20" s="384"/>
      <c r="Q20" s="384"/>
    </row>
    <row r="21" spans="8:19" ht="20.100000000000001" customHeight="1" x14ac:dyDescent="0.25">
      <c r="H21" s="384"/>
      <c r="I21" s="384"/>
      <c r="J21" s="384"/>
      <c r="K21" s="384"/>
      <c r="L21" s="384"/>
      <c r="M21" s="384"/>
      <c r="N21" s="384"/>
      <c r="O21" s="384"/>
      <c r="P21" s="384"/>
      <c r="Q21" s="384"/>
    </row>
    <row r="22" spans="8:19" ht="20.100000000000001" customHeight="1" thickBot="1" x14ac:dyDescent="0.3">
      <c r="H22" s="384"/>
      <c r="I22" s="384"/>
      <c r="J22" s="384"/>
      <c r="K22" s="384"/>
      <c r="L22" s="384"/>
      <c r="M22" s="384"/>
      <c r="N22" s="384"/>
      <c r="O22" s="384"/>
      <c r="P22" s="384"/>
      <c r="Q22" s="384"/>
    </row>
    <row r="23" spans="8:19" ht="20.100000000000001" customHeight="1" thickTop="1" x14ac:dyDescent="0.25">
      <c r="H23" s="385" t="s">
        <v>22</v>
      </c>
      <c r="I23" s="284"/>
      <c r="J23" s="284"/>
      <c r="K23" s="284"/>
      <c r="L23" s="284"/>
      <c r="M23" s="284"/>
      <c r="N23" s="284"/>
      <c r="O23" s="391" t="s">
        <v>105</v>
      </c>
      <c r="P23" s="392"/>
      <c r="Q23" s="397"/>
    </row>
    <row r="24" spans="8:19" ht="20.100000000000001" customHeight="1" x14ac:dyDescent="0.25">
      <c r="H24" s="375" t="s">
        <v>172</v>
      </c>
      <c r="I24" s="374"/>
      <c r="J24" s="374"/>
      <c r="K24" s="402" t="s">
        <v>23</v>
      </c>
      <c r="L24" s="403"/>
      <c r="M24" s="403"/>
      <c r="N24" s="111"/>
      <c r="O24" s="393"/>
      <c r="P24" s="394"/>
      <c r="Q24" s="398"/>
    </row>
    <row r="25" spans="8:19" ht="20.100000000000001" customHeight="1" thickBot="1" x14ac:dyDescent="0.3">
      <c r="H25" s="374"/>
      <c r="I25" s="374"/>
      <c r="J25" s="374"/>
      <c r="K25" s="373" t="s">
        <v>25</v>
      </c>
      <c r="L25" s="374"/>
      <c r="M25" s="374"/>
      <c r="N25" s="111"/>
      <c r="O25" s="395"/>
      <c r="P25" s="396"/>
      <c r="Q25" s="399"/>
    </row>
    <row r="26" spans="8:19" ht="20.100000000000001" customHeight="1" thickTop="1" x14ac:dyDescent="0.25">
      <c r="H26" s="375" t="s">
        <v>177</v>
      </c>
      <c r="I26" s="374"/>
      <c r="J26" s="374"/>
      <c r="K26" s="374"/>
      <c r="L26" s="374"/>
      <c r="M26" s="374"/>
      <c r="N26" s="111"/>
      <c r="O26" s="368" t="str">
        <f>FIXED(SUM(Total_Miles_Occasional),1)&amp;" Miles to be Reimbursed"</f>
        <v>0.0 Miles to be Reimbursed</v>
      </c>
      <c r="P26" s="378"/>
      <c r="Q26" s="380">
        <f>ROUND(SUM(Total_Miles_Occasional)*IRS_Rate,2)</f>
        <v>0</v>
      </c>
    </row>
    <row r="27" spans="8:19" ht="20.100000000000001" customHeight="1" thickBot="1" x14ac:dyDescent="0.3">
      <c r="H27" s="374"/>
      <c r="I27" s="374"/>
      <c r="J27" s="374"/>
      <c r="K27" s="16"/>
      <c r="L27" s="20"/>
      <c r="M27" s="16"/>
      <c r="N27" s="16"/>
      <c r="O27" s="370"/>
      <c r="P27" s="379"/>
      <c r="Q27" s="381"/>
    </row>
    <row r="28" spans="8:19" ht="20.100000000000001" customHeight="1" thickTop="1" thickBot="1" x14ac:dyDescent="0.3">
      <c r="H28" s="374"/>
      <c r="I28" s="374"/>
      <c r="J28" s="374"/>
      <c r="K28" s="22"/>
      <c r="L28" s="22"/>
      <c r="M28" s="22"/>
      <c r="N28" s="22"/>
      <c r="O28" s="368" t="s">
        <v>106</v>
      </c>
      <c r="P28" s="369"/>
      <c r="Q28" s="372">
        <f>SUM(Q7:Q18)</f>
        <v>0</v>
      </c>
    </row>
    <row r="29" spans="8:19" ht="20.100000000000001" customHeight="1" x14ac:dyDescent="0.25">
      <c r="H29" s="376" t="s">
        <v>36</v>
      </c>
      <c r="I29" s="377"/>
      <c r="J29" s="377"/>
      <c r="K29" s="24" t="s">
        <v>30</v>
      </c>
      <c r="L29" s="25"/>
      <c r="M29" s="25"/>
      <c r="N29" s="49" t="s">
        <v>4</v>
      </c>
      <c r="O29" s="370"/>
      <c r="P29" s="371"/>
      <c r="Q29" s="370"/>
    </row>
    <row r="30" spans="8:19" ht="20.100000000000001" customHeight="1" x14ac:dyDescent="0.25">
      <c r="H30" s="376" t="s">
        <v>31</v>
      </c>
      <c r="I30" s="377"/>
      <c r="J30" s="377"/>
      <c r="K30" s="16"/>
      <c r="L30" s="20"/>
      <c r="M30" s="16"/>
      <c r="N30" s="21"/>
      <c r="O30" s="112"/>
      <c r="P30" s="113"/>
      <c r="Q30" s="112"/>
    </row>
    <row r="31" spans="8:19" ht="20.100000000000001" customHeight="1" thickBot="1" x14ac:dyDescent="0.3">
      <c r="H31" s="373" t="s">
        <v>32</v>
      </c>
      <c r="I31" s="374"/>
      <c r="J31" s="374"/>
      <c r="K31" s="22"/>
      <c r="L31" s="22"/>
      <c r="M31" s="22"/>
      <c r="N31" s="23"/>
      <c r="O31" s="114"/>
      <c r="P31" s="111"/>
      <c r="Q31" s="114"/>
    </row>
    <row r="32" spans="8:19" ht="20.100000000000001" customHeight="1" thickTop="1" thickBot="1" x14ac:dyDescent="0.3">
      <c r="H32" s="374"/>
      <c r="I32" s="374"/>
      <c r="J32" s="374"/>
      <c r="K32" s="24" t="s">
        <v>173</v>
      </c>
      <c r="L32" s="25"/>
      <c r="M32" s="25"/>
      <c r="N32" s="49" t="s">
        <v>4</v>
      </c>
      <c r="O32" s="270" t="s">
        <v>37</v>
      </c>
      <c r="P32" s="367"/>
      <c r="Q32" s="110">
        <f>SUM(Q26:Q29)</f>
        <v>0</v>
      </c>
    </row>
    <row r="33" ht="20.100000000000001" customHeight="1" thickTop="1" x14ac:dyDescent="0.25"/>
  </sheetData>
  <sheetProtection algorithmName="SHA-512" hashValue="G0v0LnRJK2bNWZg4qUYRajNc1dIWHVpZLfcdnngQbLxc6Vv4bNN3oJITxjOqrOzVaXJ+gxdbZXbQOXJrawX2tg==" saltValue="5XGREo36CjMXHE9WTfcaRA==" spinCount="100000" sheet="1" objects="1" scenarios="1"/>
  <dataConsolidate/>
  <mergeCells count="49">
    <mergeCell ref="M3:N3"/>
    <mergeCell ref="K15:K16"/>
    <mergeCell ref="H15:H16"/>
    <mergeCell ref="K7:K8"/>
    <mergeCell ref="I3:K3"/>
    <mergeCell ref="I5:J5"/>
    <mergeCell ref="H7:H8"/>
    <mergeCell ref="H13:H14"/>
    <mergeCell ref="L9:L10"/>
    <mergeCell ref="K9:K10"/>
    <mergeCell ref="K11:K12"/>
    <mergeCell ref="K13:K14"/>
    <mergeCell ref="L11:L12"/>
    <mergeCell ref="P3:Q3"/>
    <mergeCell ref="O23:P25"/>
    <mergeCell ref="Q23:Q25"/>
    <mergeCell ref="O15:O16"/>
    <mergeCell ref="L13:L14"/>
    <mergeCell ref="L15:L16"/>
    <mergeCell ref="L17:L18"/>
    <mergeCell ref="M6:N6"/>
    <mergeCell ref="L7:L8"/>
    <mergeCell ref="O17:O18"/>
    <mergeCell ref="K24:M24"/>
    <mergeCell ref="H19:Q19"/>
    <mergeCell ref="O11:O12"/>
    <mergeCell ref="M5:N5"/>
    <mergeCell ref="O7:O8"/>
    <mergeCell ref="H9:H10"/>
    <mergeCell ref="P5:Q5"/>
    <mergeCell ref="O9:O10"/>
    <mergeCell ref="H24:J25"/>
    <mergeCell ref="H20:Q22"/>
    <mergeCell ref="H29:J29"/>
    <mergeCell ref="H23:N23"/>
    <mergeCell ref="O13:O14"/>
    <mergeCell ref="K17:K18"/>
    <mergeCell ref="I6:J6"/>
    <mergeCell ref="H17:H18"/>
    <mergeCell ref="H11:H12"/>
    <mergeCell ref="O32:P32"/>
    <mergeCell ref="O28:P29"/>
    <mergeCell ref="Q28:Q29"/>
    <mergeCell ref="K25:M26"/>
    <mergeCell ref="H26:J28"/>
    <mergeCell ref="H30:J30"/>
    <mergeCell ref="H31:J32"/>
    <mergeCell ref="O26:P27"/>
    <mergeCell ref="Q26:Q27"/>
  </mergeCells>
  <phoneticPr fontId="2" type="noConversion"/>
  <dataValidations xWindow="672" yWindow="395" count="6">
    <dataValidation type="decimal" operator="greaterThanOrEqual" allowBlank="1" showInputMessage="1" showErrorMessage="1" errorTitle="Warning Message" error="_x000d_The expense entered is less than $1.00 or an invalid entry was made." promptTitle="Please Remember" prompt="_x000d_Please attach the original, detailed receipt to this form. If the original, detailed receipt is missing, the expense will not be reimbursed." sqref="Q7:Q18">
      <formula1>0.01</formula1>
    </dataValidation>
    <dataValidation type="list" showInputMessage="1" showErrorMessage="1" errorTitle="Warning Message" error="_x000d_Data entered is invalid, please re-enter data." promptTitle="Please Select a Location" prompt="_x000d_The box to the right requires the user to input miles travelled if &quot;HOME VISIT&quot;, &quot;OTHER LOCATION&quot; or &quot;TO FROM EMPLOYEE HOME&quot;. Please attach a copy of MapQuest or Google Maps. Otherwise, the miles travelled is automatically calculated below." sqref="J7:J18 N7:N18">
      <formula1>Choose_Building</formula1>
    </dataValidation>
    <dataValidation type="decimal" allowBlank="1" showInputMessage="1" errorTitle="Warning Message" error="The miles entered are not to the nearest whole mile. Please round to the nearest whole mile." promptTitle="Enter Miles Traveled" prompt="Mileage is only reimbursed only if a private vehicle is used. A district owned or rented vehicle's mileage is not reimbursed." sqref="K11:K12 K13:K14 K15:K16 K17:K18 O7:O8 O9:O10 O11:O12 O13:O14 O15:O16">
      <formula1>0.01</formula1>
      <formula2>500</formula2>
    </dataValidation>
    <dataValidation type="decimal" allowBlank="1" showInputMessage="1" errorTitle="Warning Message" error="The miles entered are not to the nearest whole mile. Please round to the nearest whole mile." promptTitle="Enter Miles Traveled" prompt="Mileage is only reimbursed only if a private vehicle is used. A district owned or rented vehicle's mileage is not reimbursed." sqref="O17:O18">
      <formula1>0.01</formula1>
      <formula2>500</formula2>
    </dataValidation>
    <dataValidation type="decimal" allowBlank="1" showInputMessage="1" errorTitle="Warning Message" error="The miles entered are not to the nearest whole mile. Please round to the nearest whole mile." promptTitle="Enter Miles Traveled" prompt="Mileage is only reimbursed only if a private vehicle is used. A district owned or rented vehicle's mileage is not reimbursed." sqref="K7:K8">
      <formula1>0.01</formula1>
      <formula2>500</formula2>
    </dataValidation>
    <dataValidation type="decimal" allowBlank="1" showInputMessage="1" errorTitle="Warning Message" error="The miles entered are not to the nearest whole mile. Please round to the nearest whole mile." promptTitle="Enter Miles Traveled" prompt="Mileage is only reimbursed only if a private vehicle is used. A district owned or rented vehicle's mileage is not reimbursed." sqref="K9:K10">
      <formula1>0.01</formula1>
      <formula2>500</formula2>
    </dataValidation>
  </dataValidations>
  <printOptions horizontalCentered="1"/>
  <pageMargins left="0.25" right="0.25" top="0.5" bottom="0.5" header="0" footer="0"/>
  <pageSetup scale="8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V49"/>
  <sheetViews>
    <sheetView showGridLines="0" zoomScale="80" zoomScaleNormal="80" workbookViewId="0">
      <selection activeCell="A8" sqref="A8"/>
    </sheetView>
  </sheetViews>
  <sheetFormatPr defaultColWidth="9.109375" defaultRowHeight="15" customHeight="1" x14ac:dyDescent="0.25"/>
  <cols>
    <col min="1" max="1" width="3.6640625" style="66" customWidth="1"/>
    <col min="2" max="2" width="9.109375" style="66"/>
    <col min="3" max="4" width="20.6640625" style="66" customWidth="1"/>
    <col min="5" max="5" width="15.6640625" style="66" customWidth="1"/>
    <col min="6" max="6" width="9.6640625" style="66" customWidth="1"/>
    <col min="7" max="7" width="30.6640625" style="66" customWidth="1"/>
    <col min="8" max="40" width="9.6640625" style="66" customWidth="1"/>
    <col min="41" max="41" width="30.6640625" style="66" customWidth="1"/>
    <col min="42" max="42" width="9.6640625" style="66" customWidth="1"/>
    <col min="43" max="43" width="12.6640625" style="66" customWidth="1"/>
    <col min="44" max="49" width="9.6640625" style="66" customWidth="1"/>
    <col min="50" max="16384" width="9.109375" style="66"/>
  </cols>
  <sheetData>
    <row r="1" spans="2:48" ht="15" customHeight="1" thickBot="1" x14ac:dyDescent="0.3"/>
    <row r="2" spans="2:48" ht="18" customHeight="1" thickTop="1" x14ac:dyDescent="0.25">
      <c r="B2" s="412" t="s">
        <v>196</v>
      </c>
      <c r="C2" s="413"/>
      <c r="D2" s="414"/>
      <c r="E2" s="67" t="s">
        <v>197</v>
      </c>
      <c r="F2" s="415" t="s">
        <v>198</v>
      </c>
      <c r="G2" s="416"/>
      <c r="H2" s="420" t="s">
        <v>199</v>
      </c>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16"/>
      <c r="AL2" s="417" t="s">
        <v>200</v>
      </c>
      <c r="AM2" s="418"/>
      <c r="AN2" s="419"/>
      <c r="AO2" s="68" t="s">
        <v>203</v>
      </c>
      <c r="AP2" s="104" t="s">
        <v>38</v>
      </c>
      <c r="AQ2" s="69" t="s">
        <v>201</v>
      </c>
      <c r="AR2" s="409" t="s">
        <v>201</v>
      </c>
      <c r="AS2" s="410"/>
      <c r="AT2" s="410"/>
      <c r="AU2" s="410"/>
      <c r="AV2" s="411"/>
    </row>
    <row r="3" spans="2:48" ht="15" customHeight="1" x14ac:dyDescent="0.25">
      <c r="B3" s="70"/>
      <c r="C3" s="71"/>
      <c r="D3" s="72"/>
      <c r="E3" s="73"/>
      <c r="F3" s="70"/>
      <c r="G3" s="72"/>
      <c r="H3" s="211" t="s">
        <v>227</v>
      </c>
      <c r="I3" s="74" t="str">
        <f>H4</f>
        <v>AM</v>
      </c>
      <c r="J3" s="74" t="str">
        <f>H5</f>
        <v>CS</v>
      </c>
      <c r="K3" s="74" t="str">
        <f>H6</f>
        <v>CCC</v>
      </c>
      <c r="L3" s="74" t="str">
        <f>H7</f>
        <v>CE</v>
      </c>
      <c r="M3" s="74" t="str">
        <f>H27</f>
        <v>SMS</v>
      </c>
      <c r="N3" s="74" t="str">
        <f>H8</f>
        <v>CP</v>
      </c>
      <c r="O3" s="74" t="str">
        <f>H9</f>
        <v>CUY</v>
      </c>
      <c r="P3" s="74" t="str">
        <f>H10</f>
        <v>DE</v>
      </c>
      <c r="Q3" s="74" t="s">
        <v>236</v>
      </c>
      <c r="R3" s="74" t="str">
        <f>H11</f>
        <v>GS</v>
      </c>
      <c r="S3" s="74" t="str">
        <f>H12</f>
        <v>HS</v>
      </c>
      <c r="T3" s="74" t="str">
        <f>H13</f>
        <v>KE</v>
      </c>
      <c r="U3" s="74" t="str">
        <f>H14</f>
        <v>LCR</v>
      </c>
      <c r="V3" s="74" t="str">
        <f>H15</f>
        <v>TRE</v>
      </c>
      <c r="W3" s="74" t="str">
        <f>H16</f>
        <v>LIB</v>
      </c>
      <c r="X3" s="74" t="str">
        <f>H17</f>
        <v>ME</v>
      </c>
      <c r="Y3" s="74" t="str">
        <f>H18</f>
        <v>OAS</v>
      </c>
      <c r="Z3" s="74" t="str">
        <f>H19</f>
        <v>POL</v>
      </c>
      <c r="AA3" s="74" t="str">
        <f>H20</f>
        <v>PS</v>
      </c>
      <c r="AB3" s="74" t="str">
        <f>H21</f>
        <v>RP</v>
      </c>
      <c r="AC3" s="74" t="str">
        <f>H22</f>
        <v>RRP</v>
      </c>
      <c r="AD3" s="74" t="str">
        <f>H23</f>
        <v>SC</v>
      </c>
      <c r="AE3" s="74" t="str">
        <f>H24</f>
        <v>SE</v>
      </c>
      <c r="AF3" s="74" t="str">
        <f>H25</f>
        <v>SGP</v>
      </c>
      <c r="AG3" s="74" t="str">
        <f>H26</f>
        <v>SJJ</v>
      </c>
      <c r="AH3" s="74" t="str">
        <f>H28</f>
        <v>SS</v>
      </c>
      <c r="AI3" s="74" t="str">
        <f>H29</f>
        <v>WE</v>
      </c>
      <c r="AJ3" s="74" t="str">
        <f>H30</f>
        <v>WW</v>
      </c>
      <c r="AK3" s="75" t="str">
        <f>H31</f>
        <v>BOE</v>
      </c>
      <c r="AL3" s="76" t="s">
        <v>39</v>
      </c>
      <c r="AM3" s="77" t="s">
        <v>40</v>
      </c>
      <c r="AN3" s="78"/>
      <c r="AO3" s="79"/>
      <c r="AP3" s="80"/>
      <c r="AQ3" s="81"/>
      <c r="AR3" s="82" t="s">
        <v>39</v>
      </c>
      <c r="AS3" s="83" t="s">
        <v>40</v>
      </c>
      <c r="AT3" s="83" t="s">
        <v>202</v>
      </c>
      <c r="AU3" s="217"/>
      <c r="AV3" s="218"/>
    </row>
    <row r="4" spans="2:48" ht="15" customHeight="1" x14ac:dyDescent="0.25">
      <c r="B4" s="84">
        <v>1</v>
      </c>
      <c r="C4" s="71" t="s">
        <v>247</v>
      </c>
      <c r="D4" s="72" t="s">
        <v>124</v>
      </c>
      <c r="E4" s="73" t="s">
        <v>125</v>
      </c>
      <c r="F4" s="70" t="s">
        <v>50</v>
      </c>
      <c r="G4" s="72" t="s">
        <v>247</v>
      </c>
      <c r="H4" s="126" t="s">
        <v>50</v>
      </c>
      <c r="I4" s="85"/>
      <c r="J4" s="74">
        <v>4.03</v>
      </c>
      <c r="K4" s="85"/>
      <c r="L4" s="74">
        <v>3.73</v>
      </c>
      <c r="M4" s="74">
        <v>4.03</v>
      </c>
      <c r="N4" s="74">
        <v>6.68</v>
      </c>
      <c r="O4" s="85"/>
      <c r="P4" s="74">
        <v>3.93</v>
      </c>
      <c r="Q4" s="251">
        <v>13.5</v>
      </c>
      <c r="R4" s="74">
        <v>4.07</v>
      </c>
      <c r="S4" s="74">
        <v>4.9800000000000004</v>
      </c>
      <c r="T4" s="74">
        <v>7.45</v>
      </c>
      <c r="U4" s="74">
        <v>4.22</v>
      </c>
      <c r="V4" s="74">
        <v>103.12</v>
      </c>
      <c r="W4" s="74">
        <v>4.1399999999999997</v>
      </c>
      <c r="X4" s="74">
        <v>4.54</v>
      </c>
      <c r="Y4" s="85"/>
      <c r="Z4" s="74">
        <v>4.0599999999999996</v>
      </c>
      <c r="AA4" s="74">
        <v>4.7</v>
      </c>
      <c r="AB4" s="74">
        <v>3.96</v>
      </c>
      <c r="AC4" s="74">
        <v>2.3199999999999998</v>
      </c>
      <c r="AD4" s="74">
        <v>3.88</v>
      </c>
      <c r="AE4" s="74">
        <v>5.18</v>
      </c>
      <c r="AF4" s="74">
        <v>5.3</v>
      </c>
      <c r="AG4" s="74">
        <v>3.16</v>
      </c>
      <c r="AH4" s="74">
        <v>5.3</v>
      </c>
      <c r="AI4" s="74">
        <v>1.37</v>
      </c>
      <c r="AJ4" s="74">
        <v>4.03</v>
      </c>
      <c r="AK4" s="127">
        <v>3.9</v>
      </c>
      <c r="AL4" s="86" t="s">
        <v>41</v>
      </c>
      <c r="AM4" s="168">
        <f>IF(ISERROR(INDEX(DB_Location,MATCH('Meal and Travel Report'!$E7,Col_Location,),MATCH("code",Row_Location,))),0,INDEX(DB_Location,MATCH('Meal and Travel Report'!$E7,Col_Location,),MATCH("code",Row_Location,)))</f>
        <v>0</v>
      </c>
      <c r="AN4" s="173">
        <f>IF(OR('Meal and Travel Report'!$E7='Control Sheet'!AO$4,'Meal and Travel Report'!$E7='Control Sheet'!AO$5,'Meal and Travel Report'!$E7='Control Sheet'!AO$6,'Meal and Travel Report'!$E7='Control Sheet'!AO$7),"xxx",'Meal and Travel Report'!$E7)</f>
        <v>0</v>
      </c>
      <c r="AO4" s="70" t="s">
        <v>42</v>
      </c>
      <c r="AP4" s="72"/>
      <c r="AQ4" s="81" t="s">
        <v>171</v>
      </c>
      <c r="AR4" s="86" t="s">
        <v>41</v>
      </c>
      <c r="AS4" s="87">
        <f>IF(ISERROR(INDEX(DB_Location,MATCH('Occasional Mileage Report'!$J7,Col_Location,),MATCH("code",Row_Location,))),0,INDEX(DB_Location,MATCH('Occasional Mileage Report'!$J7,Col_Location,),MATCH("code",Row_Location,)))</f>
        <v>0</v>
      </c>
      <c r="AT4" s="87">
        <f>IF(ISERROR(INDEX(DB_Location,MATCH('Occasional Mileage Report'!$N7,Col_Location,),MATCH("code",Row_Location,))),0,INDEX(DB_Location,MATCH('Occasional Mileage Report'!$N7,Col_Location,),MATCH("code",Row_Location,)))</f>
        <v>0</v>
      </c>
      <c r="AU4" s="88">
        <f>IF(OR('Occasional Mileage Report'!$J7=AO$4,'Occasional Mileage Report'!$J7=AO$5,'Occasional Mileage Report'!$J7=AO$6,'Occasional Mileage Report'!$J7=AO$7),"xxx",'Occasional Mileage Report'!$J7)</f>
        <v>0</v>
      </c>
      <c r="AV4" s="89">
        <f>IF(OR('Occasional Mileage Report'!$N7=AO$4,'Occasional Mileage Report'!$N7=AO$5,'Occasional Mileage Report'!$N7=AO$6,'Occasional Mileage Report'!$N7=AO$7),"xxx",'Occasional Mileage Report'!$N7)</f>
        <v>0</v>
      </c>
    </row>
    <row r="5" spans="2:48" ht="15" customHeight="1" thickBot="1" x14ac:dyDescent="0.3">
      <c r="B5" s="84">
        <f t="shared" ref="B5:B11" si="0">B4+1</f>
        <v>2</v>
      </c>
      <c r="C5" s="71" t="s">
        <v>233</v>
      </c>
      <c r="D5" s="72" t="s">
        <v>155</v>
      </c>
      <c r="E5" s="73" t="s">
        <v>126</v>
      </c>
      <c r="F5" s="70" t="s">
        <v>56</v>
      </c>
      <c r="G5" s="72" t="s">
        <v>55</v>
      </c>
      <c r="H5" s="126" t="s">
        <v>231</v>
      </c>
      <c r="I5" s="74">
        <f>$J$4</f>
        <v>4.03</v>
      </c>
      <c r="J5" s="85"/>
      <c r="K5" s="74">
        <v>124.5</v>
      </c>
      <c r="L5" s="74">
        <v>3.81</v>
      </c>
      <c r="M5" s="85"/>
      <c r="N5" s="74">
        <v>3.17</v>
      </c>
      <c r="O5" s="74">
        <v>19.399999999999999</v>
      </c>
      <c r="P5" s="74">
        <v>1.94</v>
      </c>
      <c r="Q5" s="251">
        <v>16.5</v>
      </c>
      <c r="R5" s="74">
        <v>1.1000000000000001</v>
      </c>
      <c r="S5" s="74">
        <v>1.47</v>
      </c>
      <c r="T5" s="74">
        <v>3.3</v>
      </c>
      <c r="U5" s="74">
        <v>0.71</v>
      </c>
      <c r="V5" s="74">
        <v>101.92</v>
      </c>
      <c r="W5" s="74">
        <v>0.18</v>
      </c>
      <c r="X5" s="74">
        <v>1.03</v>
      </c>
      <c r="Y5" s="74">
        <v>110</v>
      </c>
      <c r="Z5" s="74">
        <v>4.63</v>
      </c>
      <c r="AA5" s="74">
        <v>1.19</v>
      </c>
      <c r="AB5" s="74">
        <v>0.06</v>
      </c>
      <c r="AC5" s="74">
        <v>3.49</v>
      </c>
      <c r="AD5" s="74">
        <v>0.36</v>
      </c>
      <c r="AE5" s="74">
        <v>4.24</v>
      </c>
      <c r="AF5" s="74">
        <v>1.78</v>
      </c>
      <c r="AG5" s="74">
        <v>0.16</v>
      </c>
      <c r="AH5" s="74">
        <v>1.0900000000000001</v>
      </c>
      <c r="AI5" s="74">
        <v>3.83</v>
      </c>
      <c r="AJ5" s="74">
        <v>0.51</v>
      </c>
      <c r="AK5" s="127">
        <v>1</v>
      </c>
      <c r="AL5" s="163" t="s">
        <v>43</v>
      </c>
      <c r="AM5" s="169">
        <f>IF(ISERROR(INDEX(DB_Location,MATCH('Meal and Travel Report'!$E8,Col_Location,),MATCH("code",Row_Location,))),0,INDEX(DB_Location,MATCH('Meal and Travel Report'!$E8,Col_Location,),MATCH("code",Row_Location,)))</f>
        <v>0</v>
      </c>
      <c r="AN5" s="174">
        <f>IF(OR('Meal and Travel Report'!$E8='Control Sheet'!AO$4,'Meal and Travel Report'!$E8='Control Sheet'!AO$5,'Meal and Travel Report'!$E8='Control Sheet'!AO$6,'Meal and Travel Report'!$E8='Control Sheet'!AO$7),"xxx",'Meal and Travel Report'!$E8)</f>
        <v>0</v>
      </c>
      <c r="AO5" s="70" t="s">
        <v>44</v>
      </c>
      <c r="AP5" s="72"/>
      <c r="AQ5" s="81" t="s">
        <v>174</v>
      </c>
      <c r="AR5" s="86" t="s">
        <v>43</v>
      </c>
      <c r="AS5" s="87">
        <f>IF(ISERROR(INDEX(DB_Location,MATCH('Occasional Mileage Report'!$J8,Col_Location,),MATCH("code",Row_Location,))),0,INDEX(DB_Location,MATCH('Occasional Mileage Report'!$J8,Col_Location,),MATCH("code",Row_Location,)))</f>
        <v>0</v>
      </c>
      <c r="AT5" s="87">
        <f>IF(ISERROR(INDEX(DB_Location,MATCH('Occasional Mileage Report'!$N8,Col_Location,),MATCH("code",Row_Location,))),0,INDEX(DB_Location,MATCH('Occasional Mileage Report'!$N8,Col_Location,),MATCH("code",Row_Location,)))</f>
        <v>0</v>
      </c>
      <c r="AU5" s="88">
        <f>IF(OR('Occasional Mileage Report'!$J8=AO$4,'Occasional Mileage Report'!$J8=AO$5,'Occasional Mileage Report'!$J8=AO$6,'Occasional Mileage Report'!$J8=AO$7),"xxx",'Occasional Mileage Report'!$J8)</f>
        <v>0</v>
      </c>
      <c r="AV5" s="89">
        <f>IF(OR('Occasional Mileage Report'!$N8=AO$4,'Occasional Mileage Report'!$N8=AO$5,'Occasional Mileage Report'!$N8=AO$6,'Occasional Mileage Report'!$N8=AO$7),"xxx",'Occasional Mileage Report'!$N8)</f>
        <v>0</v>
      </c>
    </row>
    <row r="6" spans="2:48" ht="15" customHeight="1" thickTop="1" x14ac:dyDescent="0.25">
      <c r="B6" s="84">
        <f t="shared" si="0"/>
        <v>3</v>
      </c>
      <c r="C6" s="71" t="s">
        <v>240</v>
      </c>
      <c r="D6" s="72" t="s">
        <v>128</v>
      </c>
      <c r="E6" s="73" t="s">
        <v>127</v>
      </c>
      <c r="F6" s="70" t="s">
        <v>223</v>
      </c>
      <c r="G6" s="72" t="s">
        <v>222</v>
      </c>
      <c r="H6" s="66" t="s">
        <v>223</v>
      </c>
      <c r="I6" s="85"/>
      <c r="J6" s="74">
        <f>$K$5</f>
        <v>124.5</v>
      </c>
      <c r="K6" s="85"/>
      <c r="L6" s="74">
        <v>122.5</v>
      </c>
      <c r="M6" s="251">
        <v>124</v>
      </c>
      <c r="N6" s="85"/>
      <c r="O6" s="85"/>
      <c r="P6" s="85"/>
      <c r="Q6" s="251">
        <v>135.4</v>
      </c>
      <c r="R6" s="85"/>
      <c r="S6" s="74">
        <v>125</v>
      </c>
      <c r="T6" s="74">
        <v>123.5</v>
      </c>
      <c r="U6" s="85"/>
      <c r="V6" s="85"/>
      <c r="W6" s="85"/>
      <c r="X6" s="74">
        <v>124.7</v>
      </c>
      <c r="Y6" s="74">
        <v>16.399999999999999</v>
      </c>
      <c r="Z6" s="74">
        <v>127.9</v>
      </c>
      <c r="AA6" s="74">
        <v>124.6</v>
      </c>
      <c r="AB6" s="85"/>
      <c r="AC6" s="85"/>
      <c r="AD6" s="85"/>
      <c r="AE6" s="74">
        <v>127.3</v>
      </c>
      <c r="AF6" s="85"/>
      <c r="AG6" s="85"/>
      <c r="AH6" s="85"/>
      <c r="AI6" s="74">
        <v>126.6</v>
      </c>
      <c r="AJ6" s="85"/>
      <c r="AK6" s="251">
        <v>124</v>
      </c>
      <c r="AL6" s="165" t="s">
        <v>45</v>
      </c>
      <c r="AM6" s="170">
        <f>IF(ISERROR(INDEX(DB_Location,MATCH('Meal and Travel Report'!$E9,Col_Location,),MATCH("code",Row_Location,))),0,INDEX(DB_Location,MATCH('Meal and Travel Report'!$E9,Col_Location,),MATCH("code",Row_Location,)))</f>
        <v>0</v>
      </c>
      <c r="AN6" s="175">
        <f>IF(OR('Meal and Travel Report'!$E9='Control Sheet'!AO$4,'Meal and Travel Report'!$E9='Control Sheet'!AO$5,'Meal and Travel Report'!$E9='Control Sheet'!AO$6,'Meal and Travel Report'!$E9='Control Sheet'!AO$7),"xxx",'Meal and Travel Report'!$E9)</f>
        <v>0</v>
      </c>
      <c r="AO6" s="70" t="s">
        <v>46</v>
      </c>
      <c r="AP6" s="72"/>
      <c r="AQ6" s="81" t="s">
        <v>169</v>
      </c>
      <c r="AR6" s="90" t="s">
        <v>45</v>
      </c>
      <c r="AS6" s="91">
        <f>IF(ISERROR(INDEX(DB_Location,MATCH('Occasional Mileage Report'!$J9,Col_Location,),MATCH("code",Row_Location,))),0,INDEX(DB_Location,MATCH('Occasional Mileage Report'!$J9,Col_Location,),MATCH("code",Row_Location,)))</f>
        <v>0</v>
      </c>
      <c r="AT6" s="91">
        <f>IF(ISERROR(INDEX(DB_Location,MATCH('Occasional Mileage Report'!$N9,Col_Location,),MATCH("code",Row_Location,))),0,INDEX(DB_Location,MATCH('Occasional Mileage Report'!$N9,Col_Location,),MATCH("code",Row_Location,)))</f>
        <v>0</v>
      </c>
      <c r="AU6" s="88">
        <f>IF(OR('Occasional Mileage Report'!$J9=AO$4,'Occasional Mileage Report'!$J9=AO$5,'Occasional Mileage Report'!$J9=AO$6,'Occasional Mileage Report'!$J9=AO$7),"xxx",'Occasional Mileage Report'!$J9)</f>
        <v>0</v>
      </c>
      <c r="AV6" s="89">
        <f>IF(OR('Occasional Mileage Report'!$N9=AO$4,'Occasional Mileage Report'!$N9=AO$5,'Occasional Mileage Report'!$N9=AO$6,'Occasional Mileage Report'!$N9=AO$7),"xxx",'Occasional Mileage Report'!$N9)</f>
        <v>0</v>
      </c>
    </row>
    <row r="7" spans="2:48" ht="15" customHeight="1" thickBot="1" x14ac:dyDescent="0.3">
      <c r="B7" s="84">
        <f t="shared" si="0"/>
        <v>4</v>
      </c>
      <c r="C7" s="71" t="s">
        <v>62</v>
      </c>
      <c r="D7" s="72" t="s">
        <v>131</v>
      </c>
      <c r="E7" s="73" t="s">
        <v>129</v>
      </c>
      <c r="F7" s="70" t="s">
        <v>63</v>
      </c>
      <c r="G7" s="72" t="s">
        <v>62</v>
      </c>
      <c r="H7" s="126" t="s">
        <v>63</v>
      </c>
      <c r="I7" s="74">
        <f>$L$4</f>
        <v>3.73</v>
      </c>
      <c r="J7" s="74">
        <f>$L$5</f>
        <v>3.81</v>
      </c>
      <c r="K7" s="74">
        <v>122.5</v>
      </c>
      <c r="L7" s="85"/>
      <c r="M7" s="74">
        <v>3.81</v>
      </c>
      <c r="N7" s="74">
        <v>4.58</v>
      </c>
      <c r="O7" s="85"/>
      <c r="P7" s="74">
        <v>6.31</v>
      </c>
      <c r="Q7" s="251">
        <v>13.7</v>
      </c>
      <c r="R7" s="74">
        <v>2.97</v>
      </c>
      <c r="S7" s="74">
        <v>3.82</v>
      </c>
      <c r="T7" s="74">
        <v>3.66</v>
      </c>
      <c r="U7" s="74">
        <v>3.39</v>
      </c>
      <c r="V7" s="74">
        <v>100.03</v>
      </c>
      <c r="W7" s="74">
        <v>3.89</v>
      </c>
      <c r="X7" s="74">
        <v>4.3099999999999996</v>
      </c>
      <c r="Y7" s="85"/>
      <c r="Z7" s="74">
        <v>7.84</v>
      </c>
      <c r="AA7" s="74">
        <v>3.54</v>
      </c>
      <c r="AB7" s="74">
        <v>3.75</v>
      </c>
      <c r="AC7" s="74">
        <v>2.59</v>
      </c>
      <c r="AD7" s="74">
        <v>3.65</v>
      </c>
      <c r="AE7" s="74">
        <v>7.53</v>
      </c>
      <c r="AF7" s="74">
        <v>2.3199999999999998</v>
      </c>
      <c r="AG7" s="74">
        <v>3.98</v>
      </c>
      <c r="AH7" s="74">
        <v>3.01</v>
      </c>
      <c r="AI7" s="74">
        <v>4.25</v>
      </c>
      <c r="AJ7" s="74">
        <v>3.8</v>
      </c>
      <c r="AK7" s="127">
        <v>3.53</v>
      </c>
      <c r="AL7" s="166" t="s">
        <v>47</v>
      </c>
      <c r="AM7" s="171">
        <f>IF(ISERROR(INDEX(DB_Location,MATCH('Meal and Travel Report'!$E10,Col_Location,),MATCH("code",Row_Location,))),0,INDEX(DB_Location,MATCH('Meal and Travel Report'!$E10,Col_Location,),MATCH("code",Row_Location,)))</f>
        <v>0</v>
      </c>
      <c r="AN7" s="176">
        <f>IF(OR('Meal and Travel Report'!$E10='Control Sheet'!AO$4,'Meal and Travel Report'!$E10='Control Sheet'!AO$5,'Meal and Travel Report'!$E10='Control Sheet'!AO$6,'Meal and Travel Report'!$E10='Control Sheet'!AO$7),"xxx",'Meal and Travel Report'!$E10)</f>
        <v>0</v>
      </c>
      <c r="AO7" s="70" t="s">
        <v>48</v>
      </c>
      <c r="AP7" s="72"/>
      <c r="AQ7" s="92" t="s">
        <v>170</v>
      </c>
      <c r="AR7" s="90" t="s">
        <v>47</v>
      </c>
      <c r="AS7" s="91">
        <f>IF(ISERROR(INDEX(DB_Location,MATCH('Occasional Mileage Report'!$J10,Col_Location,),MATCH("code",Row_Location,))),0,INDEX(DB_Location,MATCH('Occasional Mileage Report'!$J10,Col_Location,),MATCH("code",Row_Location,)))</f>
        <v>0</v>
      </c>
      <c r="AT7" s="91">
        <f>IF(ISERROR(INDEX(DB_Location,MATCH('Occasional Mileage Report'!$N10,Col_Location,),MATCH("code",Row_Location,))),0,INDEX(DB_Location,MATCH('Occasional Mileage Report'!$N10,Col_Location,),MATCH("code",Row_Location,)))</f>
        <v>0</v>
      </c>
      <c r="AU7" s="88">
        <f>IF(OR('Occasional Mileage Report'!$J10=AO$4,'Occasional Mileage Report'!$J10=AO$5,'Occasional Mileage Report'!$J10=AO$6,'Occasional Mileage Report'!$J10=AO$7),"xxx",'Occasional Mileage Report'!$J10)</f>
        <v>0</v>
      </c>
      <c r="AV7" s="89">
        <f>IF(OR('Occasional Mileage Report'!$N10=AO$4,'Occasional Mileage Report'!$N10=AO$5,'Occasional Mileage Report'!$N10=AO$6,'Occasional Mileage Report'!$N10=AO$7),"xxx",'Occasional Mileage Report'!$N10)</f>
        <v>0</v>
      </c>
    </row>
    <row r="8" spans="2:48" ht="15" customHeight="1" thickTop="1" x14ac:dyDescent="0.25">
      <c r="B8" s="84">
        <f t="shared" si="0"/>
        <v>5</v>
      </c>
      <c r="C8" s="71" t="s">
        <v>222</v>
      </c>
      <c r="D8" s="72" t="s">
        <v>221</v>
      </c>
      <c r="E8" s="73" t="s">
        <v>130</v>
      </c>
      <c r="F8" s="70" t="s">
        <v>65</v>
      </c>
      <c r="G8" s="72" t="s">
        <v>64</v>
      </c>
      <c r="H8" s="126" t="s">
        <v>65</v>
      </c>
      <c r="I8" s="74">
        <f>$N$4</f>
        <v>6.68</v>
      </c>
      <c r="J8" s="74">
        <f>$N$5</f>
        <v>3.17</v>
      </c>
      <c r="K8" s="85"/>
      <c r="L8" s="74">
        <f>$N$7</f>
        <v>4.58</v>
      </c>
      <c r="M8" s="74">
        <f>$N$27</f>
        <v>3.17</v>
      </c>
      <c r="N8" s="85"/>
      <c r="O8" s="85"/>
      <c r="P8" s="74">
        <v>3.12</v>
      </c>
      <c r="Q8" s="251">
        <v>18.3</v>
      </c>
      <c r="R8" s="74">
        <v>3.75</v>
      </c>
      <c r="S8" s="74">
        <v>1.64</v>
      </c>
      <c r="T8" s="74">
        <v>2.34</v>
      </c>
      <c r="U8" s="74">
        <v>2.4</v>
      </c>
      <c r="V8" s="85"/>
      <c r="W8" s="74">
        <v>3.26</v>
      </c>
      <c r="X8" s="74">
        <v>2.15</v>
      </c>
      <c r="Y8" s="85"/>
      <c r="Z8" s="74">
        <v>9.1999999999999993</v>
      </c>
      <c r="AA8" s="74">
        <v>1.93</v>
      </c>
      <c r="AB8" s="74">
        <v>3.11</v>
      </c>
      <c r="AC8" s="74">
        <v>6.14</v>
      </c>
      <c r="AD8" s="74">
        <v>3.01</v>
      </c>
      <c r="AE8" s="74">
        <v>4.34</v>
      </c>
      <c r="AF8" s="74">
        <v>2.5299999999999998</v>
      </c>
      <c r="AG8" s="74">
        <v>3.34</v>
      </c>
      <c r="AH8" s="74">
        <v>2.4500000000000002</v>
      </c>
      <c r="AI8" s="74">
        <v>7</v>
      </c>
      <c r="AJ8" s="74">
        <v>2.66</v>
      </c>
      <c r="AK8" s="127">
        <v>2.79</v>
      </c>
      <c r="AL8" s="164" t="s">
        <v>49</v>
      </c>
      <c r="AM8" s="172">
        <f>IF(ISERROR(INDEX(DB_Location,MATCH('Meal and Travel Report'!$E11,Col_Location,),MATCH("code",Row_Location,))),0,INDEX(DB_Location,MATCH('Meal and Travel Report'!$E11,Col_Location,),MATCH("code",Row_Location,)))</f>
        <v>0</v>
      </c>
      <c r="AN8" s="177">
        <f>IF(OR('Meal and Travel Report'!$E11='Control Sheet'!AO$4,'Meal and Travel Report'!$E11='Control Sheet'!AO$5,'Meal and Travel Report'!$E11='Control Sheet'!AO$6,'Meal and Travel Report'!$E11='Control Sheet'!AO$7),"xxx",'Meal and Travel Report'!$E11)</f>
        <v>0</v>
      </c>
      <c r="AO8" s="70" t="s">
        <v>247</v>
      </c>
      <c r="AP8" s="72" t="s">
        <v>50</v>
      </c>
      <c r="AQ8" s="129"/>
      <c r="AR8" s="86" t="s">
        <v>49</v>
      </c>
      <c r="AS8" s="87">
        <f>IF(ISERROR(INDEX(DB_Location,MATCH('Occasional Mileage Report'!$J11,Col_Location,),MATCH("code",Row_Location,))),0,INDEX(DB_Location,MATCH('Occasional Mileage Report'!$J11,Col_Location,),MATCH("code",Row_Location,)))</f>
        <v>0</v>
      </c>
      <c r="AT8" s="87">
        <f>IF(ISERROR(INDEX(DB_Location,MATCH('Occasional Mileage Report'!$N11,Col_Location,),MATCH("code",Row_Location,))),0,INDEX(DB_Location,MATCH('Occasional Mileage Report'!$N11,Col_Location,),MATCH("code",Row_Location,)))</f>
        <v>0</v>
      </c>
      <c r="AU8" s="88">
        <f>IF(OR('Occasional Mileage Report'!$J11=AO$4,'Occasional Mileage Report'!$J11=AO$5,'Occasional Mileage Report'!$J11=AO$6,'Occasional Mileage Report'!$J11=AO$7),"xxx",'Occasional Mileage Report'!$J11)</f>
        <v>0</v>
      </c>
      <c r="AV8" s="89">
        <f>IF(OR('Occasional Mileage Report'!$N11=AO$4,'Occasional Mileage Report'!$N11=AO$5,'Occasional Mileage Report'!$N11=AO$6,'Occasional Mileage Report'!$N11=AO$7),"xxx",'Occasional Mileage Report'!$N11)</f>
        <v>0</v>
      </c>
    </row>
    <row r="9" spans="2:48" ht="15" customHeight="1" thickBot="1" x14ac:dyDescent="0.3">
      <c r="B9" s="84">
        <f t="shared" si="0"/>
        <v>6</v>
      </c>
      <c r="C9" s="71" t="s">
        <v>232</v>
      </c>
      <c r="D9" s="72" t="s">
        <v>128</v>
      </c>
      <c r="E9" s="73" t="s">
        <v>132</v>
      </c>
      <c r="F9" s="70" t="s">
        <v>231</v>
      </c>
      <c r="G9" s="72" t="s">
        <v>232</v>
      </c>
      <c r="H9" s="126" t="s">
        <v>226</v>
      </c>
      <c r="I9" s="85"/>
      <c r="J9" s="74">
        <v>18.2</v>
      </c>
      <c r="K9" s="85"/>
      <c r="L9" s="85"/>
      <c r="M9" s="85"/>
      <c r="N9" s="85"/>
      <c r="O9" s="85"/>
      <c r="P9" s="85"/>
      <c r="Q9" s="251">
        <v>9.5</v>
      </c>
      <c r="R9" s="85"/>
      <c r="S9" s="85"/>
      <c r="T9" s="85"/>
      <c r="U9" s="85"/>
      <c r="V9" s="85"/>
      <c r="W9" s="85"/>
      <c r="X9" s="85"/>
      <c r="Y9" s="85"/>
      <c r="Z9" s="85"/>
      <c r="AA9" s="85"/>
      <c r="AB9" s="85"/>
      <c r="AC9" s="85"/>
      <c r="AD9" s="85"/>
      <c r="AE9" s="85"/>
      <c r="AF9" s="85"/>
      <c r="AG9" s="85"/>
      <c r="AH9" s="85"/>
      <c r="AI9" s="85"/>
      <c r="AJ9" s="85"/>
      <c r="AK9" s="251">
        <v>20.2</v>
      </c>
      <c r="AL9" s="163" t="s">
        <v>51</v>
      </c>
      <c r="AM9" s="169">
        <f>IF(ISERROR(INDEX(DB_Location,MATCH('Meal and Travel Report'!$E12,Col_Location,),MATCH("code",Row_Location,))),0,INDEX(DB_Location,MATCH('Meal and Travel Report'!$E12,Col_Location,),MATCH("code",Row_Location,)))</f>
        <v>0</v>
      </c>
      <c r="AN9" s="174">
        <f>IF(OR('Meal and Travel Report'!$E12='Control Sheet'!AO$4,'Meal and Travel Report'!$E12='Control Sheet'!AO$5,'Meal and Travel Report'!$E12='Control Sheet'!AO$6,'Meal and Travel Report'!$E12='Control Sheet'!AO$7),"xxx",'Meal and Travel Report'!$E12)</f>
        <v>0</v>
      </c>
      <c r="AO9" s="70" t="s">
        <v>55</v>
      </c>
      <c r="AP9" s="72" t="s">
        <v>56</v>
      </c>
      <c r="AQ9" s="81" t="s">
        <v>213</v>
      </c>
      <c r="AR9" s="86" t="s">
        <v>51</v>
      </c>
      <c r="AS9" s="87">
        <f>IF(ISERROR(INDEX(DB_Location,MATCH('Occasional Mileage Report'!$J12,Col_Location,),MATCH("code",Row_Location,))),0,INDEX(DB_Location,MATCH('Occasional Mileage Report'!$J12,Col_Location,),MATCH("code",Row_Location,)))</f>
        <v>0</v>
      </c>
      <c r="AT9" s="87">
        <f>IF(ISERROR(INDEX(DB_Location,MATCH('Occasional Mileage Report'!$N12,Col_Location,),MATCH("code",Row_Location,))),0,INDEX(DB_Location,MATCH('Occasional Mileage Report'!$N12,Col_Location,),MATCH("code",Row_Location,)))</f>
        <v>0</v>
      </c>
      <c r="AU9" s="88">
        <f>IF(OR('Occasional Mileage Report'!$J12=AO$4,'Occasional Mileage Report'!$J12=AO$5,'Occasional Mileage Report'!$J12=AO$6,'Occasional Mileage Report'!$J12=AO$7),"xxx",'Occasional Mileage Report'!$J12)</f>
        <v>0</v>
      </c>
      <c r="AV9" s="89">
        <f>IF(OR('Occasional Mileage Report'!$N12=AO$4,'Occasional Mileage Report'!$N12=AO$5,'Occasional Mileage Report'!$N12=AO$6,'Occasional Mileage Report'!$N12=AO$7),"xxx",'Occasional Mileage Report'!$N12)</f>
        <v>0</v>
      </c>
    </row>
    <row r="10" spans="2:48" ht="15" customHeight="1" thickTop="1" thickBot="1" x14ac:dyDescent="0.3">
      <c r="B10" s="84">
        <f t="shared" si="0"/>
        <v>7</v>
      </c>
      <c r="C10" s="71" t="s">
        <v>64</v>
      </c>
      <c r="D10" s="72" t="s">
        <v>133</v>
      </c>
      <c r="E10" s="73" t="s">
        <v>134</v>
      </c>
      <c r="F10" s="70" t="s">
        <v>226</v>
      </c>
      <c r="G10" s="72" t="s">
        <v>225</v>
      </c>
      <c r="H10" s="126" t="s">
        <v>70</v>
      </c>
      <c r="I10" s="74">
        <f>$P$4</f>
        <v>3.93</v>
      </c>
      <c r="J10" s="74">
        <f>$P$5</f>
        <v>1.94</v>
      </c>
      <c r="K10" s="85"/>
      <c r="L10" s="74">
        <f>$P$7</f>
        <v>6.31</v>
      </c>
      <c r="M10" s="74">
        <f>$P$27</f>
        <v>1.94</v>
      </c>
      <c r="N10" s="74">
        <f>$P$8</f>
        <v>3.12</v>
      </c>
      <c r="O10" s="85"/>
      <c r="P10" s="85"/>
      <c r="Q10" s="251">
        <v>13.9</v>
      </c>
      <c r="R10" s="74">
        <v>3.59</v>
      </c>
      <c r="S10" s="74">
        <v>2.64</v>
      </c>
      <c r="T10" s="74">
        <v>4.2300000000000004</v>
      </c>
      <c r="U10" s="74">
        <v>3.21</v>
      </c>
      <c r="V10" s="74">
        <v>104.4</v>
      </c>
      <c r="W10" s="74">
        <v>2.13</v>
      </c>
      <c r="X10" s="74">
        <v>1.99</v>
      </c>
      <c r="Y10" s="85"/>
      <c r="Z10" s="74">
        <v>4.5</v>
      </c>
      <c r="AA10" s="74">
        <v>2.92</v>
      </c>
      <c r="AB10" s="74">
        <v>2</v>
      </c>
      <c r="AC10" s="74">
        <v>5.99</v>
      </c>
      <c r="AD10" s="74">
        <v>2.86</v>
      </c>
      <c r="AE10" s="74">
        <v>1.59</v>
      </c>
      <c r="AF10" s="74">
        <v>4.2699999999999996</v>
      </c>
      <c r="AG10" s="74">
        <v>1.8</v>
      </c>
      <c r="AH10" s="74">
        <v>3.58</v>
      </c>
      <c r="AI10" s="74">
        <v>3.67</v>
      </c>
      <c r="AJ10" s="74">
        <v>2.5</v>
      </c>
      <c r="AK10" s="127">
        <v>3.56</v>
      </c>
      <c r="AL10" s="165" t="s">
        <v>52</v>
      </c>
      <c r="AM10" s="170">
        <f>IF(ISERROR(INDEX(DB_Location,MATCH('Meal and Travel Report'!$E13,Col_Location,),MATCH("code",Row_Location,))),0,INDEX(DB_Location,MATCH('Meal and Travel Report'!$E13,Col_Location,),MATCH("code",Row_Location,)))</f>
        <v>0</v>
      </c>
      <c r="AN10" s="175">
        <f>IF(OR('Meal and Travel Report'!$E13='Control Sheet'!AO$4,'Meal and Travel Report'!$E13='Control Sheet'!AO$5,'Meal and Travel Report'!$E13='Control Sheet'!AO$6,'Meal and Travel Report'!$E13='Control Sheet'!AO$7),"xxx",'Meal and Travel Report'!$E13)</f>
        <v>0</v>
      </c>
      <c r="AO10" s="70" t="s">
        <v>58</v>
      </c>
      <c r="AP10" s="72" t="s">
        <v>59</v>
      </c>
      <c r="AQ10" s="130" t="s">
        <v>214</v>
      </c>
      <c r="AR10" s="90" t="s">
        <v>52</v>
      </c>
      <c r="AS10" s="91">
        <f>IF(ISERROR(INDEX(DB_Location,MATCH('Occasional Mileage Report'!$J13,Col_Location,),MATCH("code",Row_Location,))),0,INDEX(DB_Location,MATCH('Occasional Mileage Report'!$J13,Col_Location,),MATCH("code",Row_Location,)))</f>
        <v>0</v>
      </c>
      <c r="AT10" s="91">
        <f>IF(ISERROR(INDEX(DB_Location,MATCH('Occasional Mileage Report'!$N13,Col_Location,),MATCH("code",Row_Location,))),0,INDEX(DB_Location,MATCH('Occasional Mileage Report'!$N13,Col_Location,),MATCH("code",Row_Location,)))</f>
        <v>0</v>
      </c>
      <c r="AU10" s="88">
        <f>IF(OR('Occasional Mileage Report'!$J13=AO$4,'Occasional Mileage Report'!$J13=AO$5,'Occasional Mileage Report'!$J13=AO$6,'Occasional Mileage Report'!$J13=AO$7),"xxx",'Occasional Mileage Report'!$J13)</f>
        <v>0</v>
      </c>
      <c r="AV10" s="89">
        <f>IF(OR('Occasional Mileage Report'!$N13=AO$4,'Occasional Mileage Report'!$N13=AO$5,'Occasional Mileage Report'!$N13=AO$6,'Occasional Mileage Report'!$N13=AO$7),"xxx",'Occasional Mileage Report'!$N13)</f>
        <v>0</v>
      </c>
    </row>
    <row r="11" spans="2:48" ht="15" customHeight="1" thickTop="1" thickBot="1" x14ac:dyDescent="0.3">
      <c r="B11" s="84">
        <f t="shared" si="0"/>
        <v>8</v>
      </c>
      <c r="C11" s="71" t="s">
        <v>225</v>
      </c>
      <c r="D11" s="72" t="s">
        <v>243</v>
      </c>
      <c r="E11" s="73" t="s">
        <v>135</v>
      </c>
      <c r="F11" s="70" t="s">
        <v>70</v>
      </c>
      <c r="G11" s="72" t="s">
        <v>69</v>
      </c>
      <c r="H11" s="126" t="s">
        <v>74</v>
      </c>
      <c r="I11" s="74">
        <f>$R$4</f>
        <v>4.07</v>
      </c>
      <c r="J11" s="74">
        <f>$R$5</f>
        <v>1.1000000000000001</v>
      </c>
      <c r="K11" s="85"/>
      <c r="L11" s="74">
        <f>$R$7</f>
        <v>2.97</v>
      </c>
      <c r="M11" s="74">
        <f>$R$27</f>
        <v>1.1000000000000001</v>
      </c>
      <c r="N11" s="74">
        <f>$R$8</f>
        <v>3.75</v>
      </c>
      <c r="O11" s="85"/>
      <c r="P11" s="74">
        <f>$R$10</f>
        <v>3.59</v>
      </c>
      <c r="Q11" s="251">
        <v>15.7</v>
      </c>
      <c r="R11" s="85"/>
      <c r="S11" s="74">
        <v>2.0499999999999998</v>
      </c>
      <c r="T11" s="74">
        <v>3.96</v>
      </c>
      <c r="U11" s="74">
        <v>1.29</v>
      </c>
      <c r="V11" s="85"/>
      <c r="W11" s="74">
        <v>1.19</v>
      </c>
      <c r="X11" s="74">
        <v>1.6</v>
      </c>
      <c r="Y11" s="85"/>
      <c r="Z11" s="74">
        <v>5.98</v>
      </c>
      <c r="AA11" s="74">
        <v>1.76</v>
      </c>
      <c r="AB11" s="74">
        <v>1.03</v>
      </c>
      <c r="AC11" s="74">
        <v>2.66</v>
      </c>
      <c r="AD11" s="74">
        <v>0.94</v>
      </c>
      <c r="AE11" s="74">
        <v>4.8099999999999996</v>
      </c>
      <c r="AF11" s="74">
        <v>2.35</v>
      </c>
      <c r="AG11" s="74">
        <v>1.53</v>
      </c>
      <c r="AH11" s="74">
        <v>1.66</v>
      </c>
      <c r="AI11" s="74">
        <v>4.3099999999999996</v>
      </c>
      <c r="AJ11" s="74">
        <v>1.0900000000000001</v>
      </c>
      <c r="AK11" s="127">
        <v>0.9</v>
      </c>
      <c r="AL11" s="166" t="s">
        <v>53</v>
      </c>
      <c r="AM11" s="171">
        <f>IF(ISERROR(INDEX(DB_Location,MATCH('Meal and Travel Report'!$E14,Col_Location,),MATCH("code",Row_Location,))),0,INDEX(DB_Location,MATCH('Meal and Travel Report'!$E14,Col_Location,),MATCH("code",Row_Location,)))</f>
        <v>0</v>
      </c>
      <c r="AN11" s="176">
        <f>IF(OR('Meal and Travel Report'!$E14='Control Sheet'!AO$4,'Meal and Travel Report'!$E14='Control Sheet'!AO$5,'Meal and Travel Report'!$E14='Control Sheet'!AO$6,'Meal and Travel Report'!$E14='Control Sheet'!AO$7),"xxx",'Meal and Travel Report'!$E14)</f>
        <v>0</v>
      </c>
      <c r="AO11" s="70" t="s">
        <v>62</v>
      </c>
      <c r="AP11" s="72" t="s">
        <v>63</v>
      </c>
      <c r="AQ11" s="189"/>
      <c r="AR11" s="90" t="s">
        <v>53</v>
      </c>
      <c r="AS11" s="91">
        <f>IF(ISERROR(INDEX(DB_Location,MATCH('Occasional Mileage Report'!$J14,Col_Location,),MATCH("code",Row_Location,))),0,INDEX(DB_Location,MATCH('Occasional Mileage Report'!$J14,Col_Location,),MATCH("code",Row_Location,)))</f>
        <v>0</v>
      </c>
      <c r="AT11" s="91">
        <f>IF(ISERROR(INDEX(DB_Location,MATCH('Occasional Mileage Report'!$N14,Col_Location,),MATCH("code",Row_Location,))),0,INDEX(DB_Location,MATCH('Occasional Mileage Report'!$N14,Col_Location,),MATCH("code",Row_Location,)))</f>
        <v>0</v>
      </c>
      <c r="AU11" s="88">
        <f>IF(OR('Occasional Mileage Report'!$J14=AO$4,'Occasional Mileage Report'!$J14=AO$5,'Occasional Mileage Report'!$J14=AO$6,'Occasional Mileage Report'!$J14=AO$7),"xxx",'Occasional Mileage Report'!$J14)</f>
        <v>0</v>
      </c>
      <c r="AV11" s="89">
        <f>IF(OR('Occasional Mileage Report'!$N14=AO$4,'Occasional Mileage Report'!$N14=AO$5,'Occasional Mileage Report'!$N14=AO$6,'Occasional Mileage Report'!$N14=AO$7),"xxx",'Occasional Mileage Report'!$N14)</f>
        <v>0</v>
      </c>
    </row>
    <row r="12" spans="2:48" ht="15" customHeight="1" thickTop="1" x14ac:dyDescent="0.25">
      <c r="B12" s="84">
        <f t="shared" ref="B12:B31" si="1">B11+1</f>
        <v>9</v>
      </c>
      <c r="C12" s="71" t="s">
        <v>69</v>
      </c>
      <c r="D12" s="72" t="s">
        <v>137</v>
      </c>
      <c r="E12" s="73" t="s">
        <v>136</v>
      </c>
      <c r="F12" s="70" t="s">
        <v>236</v>
      </c>
      <c r="G12" s="72" t="s">
        <v>237</v>
      </c>
      <c r="H12" s="126" t="s">
        <v>95</v>
      </c>
      <c r="I12" s="74">
        <f>$S$4</f>
        <v>4.9800000000000004</v>
      </c>
      <c r="J12" s="74">
        <f>$S$5</f>
        <v>1.47</v>
      </c>
      <c r="K12" s="74">
        <v>125</v>
      </c>
      <c r="L12" s="74">
        <f>$S$7</f>
        <v>3.82</v>
      </c>
      <c r="M12" s="74">
        <f>$S$27</f>
        <v>1.47</v>
      </c>
      <c r="N12" s="74">
        <f>$S$8</f>
        <v>1.64</v>
      </c>
      <c r="O12" s="85"/>
      <c r="P12" s="74">
        <f>$S$10</f>
        <v>2.64</v>
      </c>
      <c r="Q12" s="251">
        <v>17.899999999999999</v>
      </c>
      <c r="R12" s="74">
        <f>$S$11</f>
        <v>2.0499999999999998</v>
      </c>
      <c r="S12" s="85"/>
      <c r="T12" s="74">
        <v>2.75</v>
      </c>
      <c r="U12" s="74">
        <v>0.76</v>
      </c>
      <c r="V12" s="74">
        <v>102.88</v>
      </c>
      <c r="W12" s="74">
        <v>1.56</v>
      </c>
      <c r="X12" s="74">
        <v>1.19</v>
      </c>
      <c r="Y12" s="85"/>
      <c r="Z12" s="74">
        <v>6.11</v>
      </c>
      <c r="AA12" s="74">
        <v>0.28999999999999998</v>
      </c>
      <c r="AB12" s="74">
        <v>1.41</v>
      </c>
      <c r="AC12" s="74">
        <v>4.4400000000000004</v>
      </c>
      <c r="AD12" s="74">
        <v>1.1100000000000001</v>
      </c>
      <c r="AE12" s="74">
        <v>3.86</v>
      </c>
      <c r="AF12" s="74">
        <v>1.5</v>
      </c>
      <c r="AG12" s="74">
        <v>1.64</v>
      </c>
      <c r="AH12" s="74">
        <v>0.3</v>
      </c>
      <c r="AI12" s="74">
        <v>5.3</v>
      </c>
      <c r="AJ12" s="74">
        <v>1.18</v>
      </c>
      <c r="AK12" s="127">
        <v>1.3</v>
      </c>
      <c r="AL12" s="164" t="s">
        <v>54</v>
      </c>
      <c r="AM12" s="172">
        <f>IF(ISERROR(INDEX(DB_Location,MATCH('Meal and Travel Report'!$E15,Col_Location,),MATCH("code",Row_Location,))),0,INDEX(DB_Location,MATCH('Meal and Travel Report'!$E15,Col_Location,),MATCH("code",Row_Location,)))</f>
        <v>0</v>
      </c>
      <c r="AN12" s="177">
        <f>IF(OR('Meal and Travel Report'!$E15='Control Sheet'!AO$4,'Meal and Travel Report'!$E15='Control Sheet'!AO$5,'Meal and Travel Report'!$E15='Control Sheet'!AO$6,'Meal and Travel Report'!$E15='Control Sheet'!AO$7),"xxx",'Meal and Travel Report'!$E15)</f>
        <v>0</v>
      </c>
      <c r="AO12" s="70" t="s">
        <v>222</v>
      </c>
      <c r="AP12" s="72" t="s">
        <v>223</v>
      </c>
      <c r="AQ12" s="189"/>
      <c r="AR12" s="86" t="s">
        <v>54</v>
      </c>
      <c r="AS12" s="87">
        <f>IF(ISERROR(INDEX(DB_Location,MATCH('Occasional Mileage Report'!$J15,Col_Location,),MATCH("code",Row_Location,))),0,INDEX(DB_Location,MATCH('Occasional Mileage Report'!$J15,Col_Location,),MATCH("code",Row_Location,)))</f>
        <v>0</v>
      </c>
      <c r="AT12" s="87">
        <f>IF(ISERROR(INDEX(DB_Location,MATCH('Occasional Mileage Report'!$N15,Col_Location,),MATCH("code",Row_Location,))),0,INDEX(DB_Location,MATCH('Occasional Mileage Report'!$N15,Col_Location,),MATCH("code",Row_Location,)))</f>
        <v>0</v>
      </c>
      <c r="AU12" s="88">
        <f>IF(OR('Occasional Mileage Report'!$J15=AO$4,'Occasional Mileage Report'!$J15=AO$5,'Occasional Mileage Report'!$J15=AO$6,'Occasional Mileage Report'!$J15=AO$7),"xxx",'Occasional Mileage Report'!$J15)</f>
        <v>0</v>
      </c>
      <c r="AV12" s="89">
        <f>IF(OR('Occasional Mileage Report'!$N15=AO$4,'Occasional Mileage Report'!$N15=AO$5,'Occasional Mileage Report'!$N15=AO$6,'Occasional Mileage Report'!$N15=AO$7),"xxx",'Occasional Mileage Report'!$N15)</f>
        <v>0</v>
      </c>
    </row>
    <row r="13" spans="2:48" ht="15" customHeight="1" thickBot="1" x14ac:dyDescent="0.3">
      <c r="B13" s="84">
        <f t="shared" si="1"/>
        <v>10</v>
      </c>
      <c r="C13" s="71" t="s">
        <v>237</v>
      </c>
      <c r="D13" s="72" t="s">
        <v>238</v>
      </c>
      <c r="E13" s="73" t="s">
        <v>138</v>
      </c>
      <c r="F13" s="70" t="s">
        <v>74</v>
      </c>
      <c r="G13" s="72" t="s">
        <v>73</v>
      </c>
      <c r="H13" s="126" t="s">
        <v>78</v>
      </c>
      <c r="I13" s="74">
        <f>$T$4</f>
        <v>7.45</v>
      </c>
      <c r="J13" s="74">
        <f>$T$5</f>
        <v>3.3</v>
      </c>
      <c r="K13" s="74">
        <v>123.5</v>
      </c>
      <c r="L13" s="74">
        <f>$T$7</f>
        <v>3.66</v>
      </c>
      <c r="M13" s="74">
        <f>$T$27</f>
        <v>3.3</v>
      </c>
      <c r="N13" s="74">
        <f>$T$8</f>
        <v>2.34</v>
      </c>
      <c r="O13" s="85"/>
      <c r="P13" s="74">
        <f>$T$10</f>
        <v>4.2300000000000004</v>
      </c>
      <c r="Q13" s="251">
        <v>18.399999999999999</v>
      </c>
      <c r="R13" s="74">
        <f>$T$11</f>
        <v>3.96</v>
      </c>
      <c r="S13" s="74">
        <f>$T$12</f>
        <v>2.75</v>
      </c>
      <c r="T13" s="85"/>
      <c r="U13" s="74">
        <v>2.59</v>
      </c>
      <c r="V13" s="74">
        <v>100.73</v>
      </c>
      <c r="W13" s="74">
        <v>3.39</v>
      </c>
      <c r="X13" s="74">
        <v>3.1</v>
      </c>
      <c r="Y13" s="85"/>
      <c r="Z13" s="74">
        <v>8.6</v>
      </c>
      <c r="AA13" s="74">
        <v>3.04</v>
      </c>
      <c r="AB13" s="74">
        <v>3.24</v>
      </c>
      <c r="AC13" s="74">
        <v>6.25</v>
      </c>
      <c r="AD13" s="74">
        <v>2.94</v>
      </c>
      <c r="AE13" s="74">
        <v>5.45</v>
      </c>
      <c r="AF13" s="74">
        <v>1.52</v>
      </c>
      <c r="AG13" s="74">
        <v>3.46</v>
      </c>
      <c r="AH13" s="74">
        <v>2.2999999999999998</v>
      </c>
      <c r="AI13" s="74">
        <v>7.91</v>
      </c>
      <c r="AJ13" s="74">
        <v>3.61</v>
      </c>
      <c r="AK13" s="127">
        <v>2.9</v>
      </c>
      <c r="AL13" s="163" t="s">
        <v>57</v>
      </c>
      <c r="AM13" s="169">
        <f>IF(ISERROR(INDEX(DB_Location,MATCH('Meal and Travel Report'!$E16,Col_Location,),MATCH("code",Row_Location,))),0,INDEX(DB_Location,MATCH('Meal and Travel Report'!$E16,Col_Location,),MATCH("code",Row_Location,)))</f>
        <v>0</v>
      </c>
      <c r="AN13" s="174">
        <f>IF(OR('Meal and Travel Report'!$E16='Control Sheet'!AO$4,'Meal and Travel Report'!$E16='Control Sheet'!AO$5,'Meal and Travel Report'!$E16='Control Sheet'!AO$6,'Meal and Travel Report'!$E16='Control Sheet'!AO$7),"xxx",'Meal and Travel Report'!$E16)</f>
        <v>0</v>
      </c>
      <c r="AO13" s="70" t="s">
        <v>232</v>
      </c>
      <c r="AP13" s="72" t="s">
        <v>231</v>
      </c>
      <c r="AQ13" s="189"/>
      <c r="AR13" s="86" t="s">
        <v>57</v>
      </c>
      <c r="AS13" s="87">
        <f>IF(ISERROR(INDEX(DB_Location,MATCH('Occasional Mileage Report'!$J16,Col_Location,),MATCH("code",Row_Location,))),0,INDEX(DB_Location,MATCH('Occasional Mileage Report'!$J16,Col_Location,),MATCH("code",Row_Location,)))</f>
        <v>0</v>
      </c>
      <c r="AT13" s="87">
        <f>IF(ISERROR(INDEX(DB_Location,MATCH('Occasional Mileage Report'!$N16,Col_Location,),MATCH("code",Row_Location,))),0,INDEX(DB_Location,MATCH('Occasional Mileage Report'!$N16,Col_Location,),MATCH("code",Row_Location,)))</f>
        <v>0</v>
      </c>
      <c r="AU13" s="88">
        <f>IF(OR('Occasional Mileage Report'!$J16=AO$4,'Occasional Mileage Report'!$J16=AO$5,'Occasional Mileage Report'!$J16=AO$6,'Occasional Mileage Report'!$J16=AO$7),"xxx",'Occasional Mileage Report'!$J16)</f>
        <v>0</v>
      </c>
      <c r="AV13" s="89">
        <f>IF(OR('Occasional Mileage Report'!$N16=AO$4,'Occasional Mileage Report'!$N16=AO$5,'Occasional Mileage Report'!$N16=AO$6,'Occasional Mileage Report'!$N16=AO$7),"xxx",'Occasional Mileage Report'!$N16)</f>
        <v>0</v>
      </c>
    </row>
    <row r="14" spans="2:48" ht="15" customHeight="1" thickTop="1" x14ac:dyDescent="0.25">
      <c r="B14" s="84">
        <f t="shared" si="1"/>
        <v>11</v>
      </c>
      <c r="C14" s="71" t="s">
        <v>73</v>
      </c>
      <c r="D14" s="72" t="s">
        <v>140</v>
      </c>
      <c r="E14" s="73" t="s">
        <v>139</v>
      </c>
      <c r="F14" s="70" t="s">
        <v>95</v>
      </c>
      <c r="G14" s="72" t="s">
        <v>94</v>
      </c>
      <c r="H14" s="126" t="s">
        <v>80</v>
      </c>
      <c r="I14" s="74">
        <f>$U$4</f>
        <v>4.22</v>
      </c>
      <c r="J14" s="74">
        <f>$U$5</f>
        <v>0.71</v>
      </c>
      <c r="K14" s="85"/>
      <c r="L14" s="74">
        <f>$U$7</f>
        <v>3.39</v>
      </c>
      <c r="M14" s="74">
        <f>$U$27</f>
        <v>0.71</v>
      </c>
      <c r="N14" s="74">
        <f>$U$8</f>
        <v>2.4</v>
      </c>
      <c r="O14" s="85"/>
      <c r="P14" s="74">
        <f>$U$10</f>
        <v>3.21</v>
      </c>
      <c r="Q14" s="251">
        <v>17.3</v>
      </c>
      <c r="R14" s="74">
        <f>$U$11</f>
        <v>1.29</v>
      </c>
      <c r="S14" s="74">
        <f>$U$12</f>
        <v>0.76</v>
      </c>
      <c r="T14" s="74">
        <f>$U$13</f>
        <v>2.59</v>
      </c>
      <c r="U14" s="85"/>
      <c r="V14" s="85"/>
      <c r="W14" s="74">
        <v>0.8</v>
      </c>
      <c r="X14" s="74">
        <v>1.22</v>
      </c>
      <c r="Y14" s="85"/>
      <c r="Z14" s="74">
        <v>5.45</v>
      </c>
      <c r="AA14" s="74">
        <v>0.47</v>
      </c>
      <c r="AB14" s="74">
        <v>0.65</v>
      </c>
      <c r="AC14" s="74">
        <v>3.69</v>
      </c>
      <c r="AD14" s="74">
        <v>0.35</v>
      </c>
      <c r="AE14" s="74">
        <v>4.43</v>
      </c>
      <c r="AF14" s="74">
        <v>1.07</v>
      </c>
      <c r="AG14" s="74">
        <v>0.88</v>
      </c>
      <c r="AH14" s="74">
        <v>0.37</v>
      </c>
      <c r="AI14" s="74">
        <v>4.54</v>
      </c>
      <c r="AJ14" s="74">
        <v>0.71</v>
      </c>
      <c r="AK14" s="127">
        <v>0.39</v>
      </c>
      <c r="AL14" s="165" t="s">
        <v>60</v>
      </c>
      <c r="AM14" s="170">
        <f>IF(ISERROR(INDEX(DB_Location,MATCH('Meal and Travel Report'!$E17,Col_Location,),MATCH("code",Row_Location,))),0,INDEX(DB_Location,MATCH('Meal and Travel Report'!$E17,Col_Location,),MATCH("code",Row_Location,)))</f>
        <v>0</v>
      </c>
      <c r="AN14" s="175">
        <f>IF(OR('Meal and Travel Report'!$E17='Control Sheet'!AO$4,'Meal and Travel Report'!$E17='Control Sheet'!AO$5,'Meal and Travel Report'!$E17='Control Sheet'!AO$6,'Meal and Travel Report'!$E17='Control Sheet'!AO$7),"xxx",'Meal and Travel Report'!$E17)</f>
        <v>0</v>
      </c>
      <c r="AO14" s="70" t="s">
        <v>64</v>
      </c>
      <c r="AP14" s="72" t="s">
        <v>65</v>
      </c>
      <c r="AQ14" s="189"/>
      <c r="AR14" s="90" t="s">
        <v>60</v>
      </c>
      <c r="AS14" s="91">
        <f>IF(ISERROR(INDEX(DB_Location,MATCH('Occasional Mileage Report'!$J17,Col_Location,),MATCH("code",Row_Location,))),0,INDEX(DB_Location,MATCH('Occasional Mileage Report'!$J17,Col_Location,),MATCH("code",Row_Location,)))</f>
        <v>0</v>
      </c>
      <c r="AT14" s="91">
        <f>IF(ISERROR(INDEX(DB_Location,MATCH('Occasional Mileage Report'!$N17,Col_Location,),MATCH("code",Row_Location,))),0,INDEX(DB_Location,MATCH('Occasional Mileage Report'!$N17,Col_Location,),MATCH("code",Row_Location,)))</f>
        <v>0</v>
      </c>
      <c r="AU14" s="88">
        <f>IF(OR('Occasional Mileage Report'!$J17=AO$4,'Occasional Mileage Report'!$J17=AO$5,'Occasional Mileage Report'!$J17=AO$6,'Occasional Mileage Report'!$J17=AO$7),"xxx",'Occasional Mileage Report'!$J17)</f>
        <v>0</v>
      </c>
      <c r="AV14" s="89">
        <f>IF(OR('Occasional Mileage Report'!$N17=AO$4,'Occasional Mileage Report'!$N17=AO$5,'Occasional Mileage Report'!$N17=AO$6,'Occasional Mileage Report'!$N17=AO$7),"xxx",'Occasional Mileage Report'!$N17)</f>
        <v>0</v>
      </c>
    </row>
    <row r="15" spans="2:48" ht="15" customHeight="1" thickBot="1" x14ac:dyDescent="0.3">
      <c r="B15" s="84">
        <f t="shared" si="1"/>
        <v>12</v>
      </c>
      <c r="C15" s="71" t="s">
        <v>183</v>
      </c>
      <c r="D15" s="72" t="s">
        <v>150</v>
      </c>
      <c r="E15" s="93" t="s">
        <v>141</v>
      </c>
      <c r="F15" s="70" t="s">
        <v>78</v>
      </c>
      <c r="G15" s="72" t="s">
        <v>77</v>
      </c>
      <c r="H15" s="126" t="s">
        <v>219</v>
      </c>
      <c r="I15" s="74">
        <f>$V$4</f>
        <v>103.12</v>
      </c>
      <c r="J15" s="74">
        <f>$V$5</f>
        <v>101.92</v>
      </c>
      <c r="K15" s="85"/>
      <c r="L15" s="74">
        <f>$V$7</f>
        <v>100.03</v>
      </c>
      <c r="M15" s="74">
        <f>$V$27</f>
        <v>101.92</v>
      </c>
      <c r="N15" s="85"/>
      <c r="O15" s="85"/>
      <c r="P15" s="74">
        <f>$V$10</f>
        <v>104.4</v>
      </c>
      <c r="Q15" s="85"/>
      <c r="R15" s="85"/>
      <c r="S15" s="74">
        <f>$V$12</f>
        <v>102.88</v>
      </c>
      <c r="T15" s="74">
        <f>$V$13</f>
        <v>100.73</v>
      </c>
      <c r="U15" s="85"/>
      <c r="V15" s="85"/>
      <c r="W15" s="85"/>
      <c r="X15" s="74">
        <v>102.42</v>
      </c>
      <c r="Y15" s="85"/>
      <c r="Z15" s="85"/>
      <c r="AA15" s="74">
        <v>102.6</v>
      </c>
      <c r="AB15" s="85"/>
      <c r="AC15" s="85"/>
      <c r="AD15" s="85"/>
      <c r="AE15" s="74">
        <v>105.65</v>
      </c>
      <c r="AF15" s="85"/>
      <c r="AG15" s="85"/>
      <c r="AH15" s="74">
        <v>102.46</v>
      </c>
      <c r="AI15" s="74">
        <v>104.25</v>
      </c>
      <c r="AJ15" s="85"/>
      <c r="AK15" s="127">
        <v>101.66</v>
      </c>
      <c r="AL15" s="166" t="s">
        <v>61</v>
      </c>
      <c r="AM15" s="171">
        <f>IF(ISERROR(INDEX(DB_Location,MATCH('Meal and Travel Report'!$E18,Col_Location,),MATCH("code",Row_Location,))),0,INDEX(DB_Location,MATCH('Meal and Travel Report'!$E18,Col_Location,),MATCH("code",Row_Location,)))</f>
        <v>0</v>
      </c>
      <c r="AN15" s="176">
        <f>IF(OR('Meal and Travel Report'!$E18='Control Sheet'!AO$4,'Meal and Travel Report'!$E18='Control Sheet'!AO$5,'Meal and Travel Report'!$E18='Control Sheet'!AO$6,'Meal and Travel Report'!$E18='Control Sheet'!AO$7),"xxx",'Meal and Travel Report'!$E18)</f>
        <v>0</v>
      </c>
      <c r="AO15" s="70" t="s">
        <v>225</v>
      </c>
      <c r="AP15" s="72" t="s">
        <v>226</v>
      </c>
      <c r="AQ15" s="189"/>
      <c r="AR15" s="90" t="s">
        <v>61</v>
      </c>
      <c r="AS15" s="91">
        <f>IF(ISERROR(INDEX(DB_Location,MATCH('Occasional Mileage Report'!$J18,Col_Location,),MATCH("code",Row_Location,))),0,INDEX(DB_Location,MATCH('Occasional Mileage Report'!$J18,Col_Location,),MATCH("code",Row_Location,)))</f>
        <v>0</v>
      </c>
      <c r="AT15" s="91">
        <f>IF(ISERROR(INDEX(DB_Location,MATCH('Occasional Mileage Report'!$N18,Col_Location,),MATCH("code",Row_Location,))),0,INDEX(DB_Location,MATCH('Occasional Mileage Report'!$N18,Col_Location,),MATCH("code",Row_Location,)))</f>
        <v>0</v>
      </c>
      <c r="AU15" s="88">
        <f>IF(OR('Occasional Mileage Report'!$J18=AO$4,'Occasional Mileage Report'!$J18=AO$5,'Occasional Mileage Report'!$J18=AO$6,'Occasional Mileage Report'!$J18=AO$7),"xxx",'Occasional Mileage Report'!$J18)</f>
        <v>0</v>
      </c>
      <c r="AV15" s="89">
        <f>IF(OR('Occasional Mileage Report'!$N18=AO$4,'Occasional Mileage Report'!$N18=AO$5,'Occasional Mileage Report'!$N18=AO$6,'Occasional Mileage Report'!$N18=AO$7),"xxx",'Occasional Mileage Report'!$N18)</f>
        <v>0</v>
      </c>
    </row>
    <row r="16" spans="2:48" ht="15" customHeight="1" thickTop="1" x14ac:dyDescent="0.25">
      <c r="B16" s="84">
        <f t="shared" si="1"/>
        <v>13</v>
      </c>
      <c r="C16" s="71" t="s">
        <v>77</v>
      </c>
      <c r="D16" s="72" t="s">
        <v>142</v>
      </c>
      <c r="E16" s="188"/>
      <c r="F16" s="70" t="s">
        <v>80</v>
      </c>
      <c r="G16" s="72" t="s">
        <v>79</v>
      </c>
      <c r="H16" s="126" t="s">
        <v>82</v>
      </c>
      <c r="I16" s="74">
        <f>$W$4</f>
        <v>4.1399999999999997</v>
      </c>
      <c r="J16" s="74">
        <f>$W$5</f>
        <v>0.18</v>
      </c>
      <c r="K16" s="85"/>
      <c r="L16" s="74">
        <f>$W$7</f>
        <v>3.89</v>
      </c>
      <c r="M16" s="74">
        <f>$W$27</f>
        <v>0.18</v>
      </c>
      <c r="N16" s="74">
        <f>$W$8</f>
        <v>3.26</v>
      </c>
      <c r="O16" s="85"/>
      <c r="P16" s="74">
        <f>$W$10</f>
        <v>2.13</v>
      </c>
      <c r="Q16" s="251">
        <v>16.600000000000001</v>
      </c>
      <c r="R16" s="74">
        <f>$W$11</f>
        <v>1.19</v>
      </c>
      <c r="S16" s="74">
        <f>$W$12</f>
        <v>1.56</v>
      </c>
      <c r="T16" s="74">
        <f>$W$13</f>
        <v>3.39</v>
      </c>
      <c r="U16" s="74">
        <f>$W$14</f>
        <v>0.8</v>
      </c>
      <c r="V16" s="74">
        <f>$W$15</f>
        <v>0</v>
      </c>
      <c r="W16" s="85"/>
      <c r="X16" s="74">
        <v>1.1200000000000001</v>
      </c>
      <c r="Y16" s="85"/>
      <c r="Z16" s="74">
        <v>4.8099999999999996</v>
      </c>
      <c r="AA16" s="74">
        <v>1.28</v>
      </c>
      <c r="AB16" s="74">
        <v>0.16</v>
      </c>
      <c r="AC16" s="74">
        <v>3.58</v>
      </c>
      <c r="AD16" s="74">
        <v>0.44</v>
      </c>
      <c r="AE16" s="74">
        <v>3.79</v>
      </c>
      <c r="AF16" s="74">
        <v>1.87</v>
      </c>
      <c r="AG16" s="74">
        <v>0.34</v>
      </c>
      <c r="AH16" s="74">
        <v>1.17</v>
      </c>
      <c r="AI16" s="74">
        <v>4</v>
      </c>
      <c r="AJ16" s="74">
        <v>0.61</v>
      </c>
      <c r="AK16" s="127">
        <v>1</v>
      </c>
      <c r="AL16" s="82" t="s">
        <v>66</v>
      </c>
      <c r="AM16" s="83" t="s">
        <v>40</v>
      </c>
      <c r="AN16" s="167"/>
      <c r="AO16" s="70" t="s">
        <v>69</v>
      </c>
      <c r="AP16" s="72" t="s">
        <v>70</v>
      </c>
      <c r="AQ16" s="189"/>
      <c r="AR16" s="76" t="s">
        <v>66</v>
      </c>
      <c r="AS16" s="77" t="s">
        <v>40</v>
      </c>
      <c r="AT16" s="77"/>
      <c r="AU16" s="213"/>
      <c r="AV16" s="214"/>
    </row>
    <row r="17" spans="2:48" ht="15" customHeight="1" x14ac:dyDescent="0.25">
      <c r="B17" s="84">
        <f t="shared" si="1"/>
        <v>14</v>
      </c>
      <c r="C17" s="71" t="s">
        <v>79</v>
      </c>
      <c r="D17" s="72" t="s">
        <v>143</v>
      </c>
      <c r="E17" s="189"/>
      <c r="F17" s="70" t="s">
        <v>82</v>
      </c>
      <c r="G17" s="72" t="s">
        <v>81</v>
      </c>
      <c r="H17" s="126" t="s">
        <v>84</v>
      </c>
      <c r="I17" s="74">
        <f>$X$4</f>
        <v>4.54</v>
      </c>
      <c r="J17" s="74">
        <f>$X$5</f>
        <v>1.03</v>
      </c>
      <c r="K17" s="74">
        <v>124.7</v>
      </c>
      <c r="L17" s="74">
        <f>$X$7</f>
        <v>4.3099999999999996</v>
      </c>
      <c r="M17" s="74">
        <f>$X$27</f>
        <v>1.03</v>
      </c>
      <c r="N17" s="74">
        <f>$X$8</f>
        <v>2.15</v>
      </c>
      <c r="O17" s="85"/>
      <c r="P17" s="74">
        <f>$X$10</f>
        <v>1.99</v>
      </c>
      <c r="Q17" s="251">
        <v>17</v>
      </c>
      <c r="R17" s="74">
        <f>$X$11</f>
        <v>1.6</v>
      </c>
      <c r="S17" s="74">
        <f>$X$12</f>
        <v>1.19</v>
      </c>
      <c r="T17" s="74">
        <f>$X$13</f>
        <v>3.1</v>
      </c>
      <c r="U17" s="74">
        <f>$X$14</f>
        <v>1.22</v>
      </c>
      <c r="V17" s="74">
        <f>$X$15</f>
        <v>102.42</v>
      </c>
      <c r="W17" s="74">
        <f>$X$16</f>
        <v>1.1200000000000001</v>
      </c>
      <c r="X17" s="85"/>
      <c r="Y17" s="85"/>
      <c r="Z17" s="74">
        <v>5.66</v>
      </c>
      <c r="AA17" s="74">
        <v>0.92</v>
      </c>
      <c r="AB17" s="74">
        <v>0.96</v>
      </c>
      <c r="AC17" s="74">
        <v>4</v>
      </c>
      <c r="AD17" s="74">
        <v>0.87</v>
      </c>
      <c r="AE17" s="74">
        <v>3.21</v>
      </c>
      <c r="AF17" s="74">
        <v>2.2799999999999998</v>
      </c>
      <c r="AG17" s="74">
        <v>1.18</v>
      </c>
      <c r="AH17" s="74">
        <v>1.59</v>
      </c>
      <c r="AI17" s="74">
        <v>4.8499999999999996</v>
      </c>
      <c r="AJ17" s="74">
        <v>0.51</v>
      </c>
      <c r="AK17" s="127">
        <v>1.57</v>
      </c>
      <c r="AL17" s="86" t="s">
        <v>67</v>
      </c>
      <c r="AM17" s="87">
        <f>IF(OR(AN4="xxx",AN5="xxx"),'Meal and Travel Report'!$K7,IF(ISERROR(INDEX(DB_Distance,MATCH(AM4,Col_Distance,),MATCH(AM5,Row_Distance,))),0,INDEX(DB_Distance,MATCH(AM4,Col_Distance,),MATCH(AM5,Row_Distance,))))</f>
        <v>0</v>
      </c>
      <c r="AN17" s="94"/>
      <c r="AO17" s="70" t="s">
        <v>235</v>
      </c>
      <c r="AP17" s="72" t="s">
        <v>236</v>
      </c>
      <c r="AQ17" s="189"/>
      <c r="AR17" s="86" t="s">
        <v>67</v>
      </c>
      <c r="AS17" s="87">
        <f>IF(OR(AU4="xxx",AU5="xxx"),'Occasional Mileage Report'!$K7,IF(ISERROR(INDEX(DB_Distance,MATCH(AS4,Col_Distance,),MATCH(AS5,Row_Distance,))),0,INDEX(DB_Distance,MATCH(AS4,Col_Distance,),MATCH(AS5,Row_Distance,))))</f>
        <v>0</v>
      </c>
      <c r="AT17" s="87">
        <f>IF(OR(AV4="xxx",AV5="xxx"),'Occasional Mileage Report'!$O7,IF(ISERROR(INDEX(DB_Distance,MATCH(AT4,Col_Distance,),MATCH(AT5,Row_Distance,))),0,INDEX(DB_Distance,MATCH(AT4,Col_Distance,),MATCH(AT5,Row_Distance,))))</f>
        <v>0</v>
      </c>
      <c r="AU17" s="213"/>
      <c r="AV17" s="214"/>
    </row>
    <row r="18" spans="2:48" ht="15" customHeight="1" x14ac:dyDescent="0.25">
      <c r="B18" s="84">
        <f t="shared" si="1"/>
        <v>15</v>
      </c>
      <c r="C18" s="71" t="s">
        <v>81</v>
      </c>
      <c r="D18" s="72" t="s">
        <v>144</v>
      </c>
      <c r="E18" s="189"/>
      <c r="F18" s="70" t="s">
        <v>84</v>
      </c>
      <c r="G18" s="72" t="s">
        <v>83</v>
      </c>
      <c r="H18" s="126" t="s">
        <v>220</v>
      </c>
      <c r="I18" s="85"/>
      <c r="J18" s="74">
        <f>$Y$5</f>
        <v>110</v>
      </c>
      <c r="K18" s="74">
        <f>$Y$6</f>
        <v>16.399999999999999</v>
      </c>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255">
        <v>116.4</v>
      </c>
      <c r="AL18" s="95" t="s">
        <v>68</v>
      </c>
      <c r="AM18" s="74">
        <f>IF(OR(AN6="xxx",AN7="xxx"),'Meal and Travel Report'!$K9,IF(ISERROR(INDEX(DB_Distance,MATCH(AM6,Col_Distance,),MATCH(AM7,Row_Distance,))),0,INDEX(DB_Distance,MATCH(AM6,Col_Distance,),MATCH(AM7,Row_Distance,))))</f>
        <v>0</v>
      </c>
      <c r="AN18" s="75"/>
      <c r="AO18" s="70" t="s">
        <v>73</v>
      </c>
      <c r="AP18" s="72" t="s">
        <v>74</v>
      </c>
      <c r="AQ18" s="189"/>
      <c r="AR18" s="95" t="s">
        <v>68</v>
      </c>
      <c r="AS18" s="74">
        <f>IF(OR(AU6="xxx",AU7="xxx"),'Occasional Mileage Report'!$K9,IF(ISERROR(INDEX(DB_Distance,MATCH(AS6,Col_Distance,),MATCH(AS7,Row_Distance,))),0,INDEX(DB_Distance,MATCH(AS6,Col_Distance,),MATCH(AS7,Row_Distance,))))</f>
        <v>0</v>
      </c>
      <c r="AT18" s="74">
        <f>IF(OR(AV6="xxx",AV7="xxx"),'Occasional Mileage Report'!$O9,IF(ISERROR(INDEX(DB_Distance,MATCH(AT6,Col_Distance,),MATCH(AT7,Row_Distance,))),0,INDEX(DB_Distance,MATCH(AT6,Col_Distance,),MATCH(AT7,Row_Distance,))))</f>
        <v>0</v>
      </c>
      <c r="AU18" s="213"/>
      <c r="AV18" s="214"/>
    </row>
    <row r="19" spans="2:48" ht="15" customHeight="1" x14ac:dyDescent="0.25">
      <c r="B19" s="84">
        <f t="shared" si="1"/>
        <v>16</v>
      </c>
      <c r="C19" s="71" t="s">
        <v>83</v>
      </c>
      <c r="D19" s="72" t="s">
        <v>145</v>
      </c>
      <c r="E19" s="189"/>
      <c r="F19" s="70" t="s">
        <v>220</v>
      </c>
      <c r="G19" s="72" t="s">
        <v>194</v>
      </c>
      <c r="H19" s="126" t="s">
        <v>185</v>
      </c>
      <c r="I19" s="74">
        <f>$Z$4</f>
        <v>4.0599999999999996</v>
      </c>
      <c r="J19" s="74">
        <f>$Z$5</f>
        <v>4.63</v>
      </c>
      <c r="K19" s="74">
        <v>127.9</v>
      </c>
      <c r="L19" s="74">
        <f>$Z$7</f>
        <v>7.84</v>
      </c>
      <c r="M19" s="74">
        <f>$Z$27</f>
        <v>4.63</v>
      </c>
      <c r="N19" s="74">
        <v>7.6</v>
      </c>
      <c r="O19" s="85"/>
      <c r="P19" s="74">
        <f>$Z$10</f>
        <v>4.5</v>
      </c>
      <c r="Q19" s="251">
        <v>10.8</v>
      </c>
      <c r="R19" s="74">
        <f>$Z$11</f>
        <v>5.98</v>
      </c>
      <c r="S19" s="74">
        <f>$Z$12</f>
        <v>6.11</v>
      </c>
      <c r="T19" s="74">
        <f>$Z$13</f>
        <v>8.6</v>
      </c>
      <c r="U19" s="74">
        <f>$Z$14</f>
        <v>5.45</v>
      </c>
      <c r="V19" s="74">
        <f>$Z$15</f>
        <v>0</v>
      </c>
      <c r="W19" s="74">
        <f>$Z$16</f>
        <v>4.8099999999999996</v>
      </c>
      <c r="X19" s="74">
        <f>$Z$17</f>
        <v>5.66</v>
      </c>
      <c r="Y19" s="85"/>
      <c r="Z19" s="85"/>
      <c r="AA19" s="74">
        <v>6.16</v>
      </c>
      <c r="AB19" s="74">
        <v>4.7</v>
      </c>
      <c r="AC19" s="74">
        <v>7.36</v>
      </c>
      <c r="AD19" s="74">
        <v>5.97</v>
      </c>
      <c r="AE19" s="74">
        <v>4.3899999999999997</v>
      </c>
      <c r="AF19" s="74">
        <v>6.42</v>
      </c>
      <c r="AG19" s="74">
        <v>4.47</v>
      </c>
      <c r="AH19" s="74">
        <v>5.72</v>
      </c>
      <c r="AI19" s="74">
        <v>3.81</v>
      </c>
      <c r="AJ19" s="74">
        <v>5.21</v>
      </c>
      <c r="AK19" s="127">
        <v>6.28</v>
      </c>
      <c r="AL19" s="86" t="s">
        <v>71</v>
      </c>
      <c r="AM19" s="87">
        <f>IF(OR(AN8="xxx",AN9="xxx"),'Meal and Travel Report'!$K11,IF(ISERROR(INDEX(DB_Distance,MATCH(AM8,Col_Distance,),MATCH(AM9,Row_Distance,))),0,INDEX(DB_Distance,MATCH(AM8,Col_Distance,),MATCH(AM9,Row_Distance,))))</f>
        <v>0</v>
      </c>
      <c r="AN19" s="94"/>
      <c r="AO19" s="70" t="s">
        <v>77</v>
      </c>
      <c r="AP19" s="72" t="s">
        <v>78</v>
      </c>
      <c r="AQ19" s="189"/>
      <c r="AR19" s="86" t="s">
        <v>71</v>
      </c>
      <c r="AS19" s="87">
        <f>IF(OR(AU8="xxx",AU9="xxx"),'Occasional Mileage Report'!$K11,IF(ISERROR(INDEX(DB_Distance,MATCH(AS8,Col_Distance,),MATCH(AS9,Row_Distance,))),0,INDEX(DB_Distance,MATCH(AS8,Col_Distance,),MATCH(AS9,Row_Distance,))))</f>
        <v>0</v>
      </c>
      <c r="AT19" s="87">
        <f>IF(OR(AV8="xxx",AV9="xxx"),'Occasional Mileage Report'!$O11,IF(ISERROR(INDEX(DB_Distance,MATCH(AT8,Col_Distance,),MATCH(AT9,Row_Distance,))),0,INDEX(DB_Distance,MATCH(AT8,Col_Distance,),MATCH(AT9,Row_Distance,))))</f>
        <v>0</v>
      </c>
      <c r="AU19" s="213"/>
      <c r="AV19" s="214"/>
    </row>
    <row r="20" spans="2:48" ht="15" customHeight="1" x14ac:dyDescent="0.25">
      <c r="B20" s="84">
        <f t="shared" si="1"/>
        <v>17</v>
      </c>
      <c r="C20" s="71" t="s">
        <v>194</v>
      </c>
      <c r="D20" s="72" t="s">
        <v>246</v>
      </c>
      <c r="E20" s="189"/>
      <c r="F20" s="70" t="s">
        <v>185</v>
      </c>
      <c r="G20" s="72" t="s">
        <v>186</v>
      </c>
      <c r="H20" s="126" t="s">
        <v>86</v>
      </c>
      <c r="I20" s="74">
        <f>$AA$4</f>
        <v>4.7</v>
      </c>
      <c r="J20" s="74">
        <f>$AA$5</f>
        <v>1.19</v>
      </c>
      <c r="K20" s="74">
        <v>124.6</v>
      </c>
      <c r="L20" s="74">
        <f>$AA$7</f>
        <v>3.54</v>
      </c>
      <c r="M20" s="74">
        <f>$AA$27</f>
        <v>1.19</v>
      </c>
      <c r="N20" s="74">
        <f>$AA$8</f>
        <v>1.93</v>
      </c>
      <c r="O20" s="85"/>
      <c r="P20" s="74">
        <f>$AA$10</f>
        <v>2.92</v>
      </c>
      <c r="Q20" s="251">
        <v>17.399999999999999</v>
      </c>
      <c r="R20" s="74">
        <f>$AA$11</f>
        <v>1.76</v>
      </c>
      <c r="S20" s="74">
        <f>$AA$12</f>
        <v>0.28999999999999998</v>
      </c>
      <c r="T20" s="74">
        <f>$AA$13</f>
        <v>3.04</v>
      </c>
      <c r="U20" s="74">
        <f>$AA$14</f>
        <v>0.47</v>
      </c>
      <c r="V20" s="74">
        <f>$AA$15</f>
        <v>102.6</v>
      </c>
      <c r="W20" s="74">
        <f>$AA$16</f>
        <v>1.28</v>
      </c>
      <c r="X20" s="74">
        <f>$AA$17</f>
        <v>0.92</v>
      </c>
      <c r="Y20" s="85"/>
      <c r="Z20" s="74">
        <f>$AA$19</f>
        <v>6.16</v>
      </c>
      <c r="AA20" s="85"/>
      <c r="AB20" s="74">
        <v>1.1200000000000001</v>
      </c>
      <c r="AC20" s="74">
        <v>4.16</v>
      </c>
      <c r="AD20" s="74">
        <v>0.83</v>
      </c>
      <c r="AE20" s="74">
        <v>4.1399999999999997</v>
      </c>
      <c r="AF20" s="74">
        <v>1.21</v>
      </c>
      <c r="AG20" s="74">
        <v>1.36</v>
      </c>
      <c r="AH20" s="74">
        <v>0.52</v>
      </c>
      <c r="AI20" s="74">
        <v>5.01</v>
      </c>
      <c r="AJ20" s="74">
        <v>1.18</v>
      </c>
      <c r="AK20" s="127">
        <v>0.86</v>
      </c>
      <c r="AL20" s="95" t="s">
        <v>72</v>
      </c>
      <c r="AM20" s="74">
        <f>IF(OR(AN10="xxx",AN11="xxx"),'Meal and Travel Report'!$K13,IF(ISERROR(INDEX(DB_Distance,MATCH(AM10,Col_Distance,),MATCH(AM11,Row_Distance,))),0,INDEX(DB_Distance,MATCH(AM10,Col_Distance,),MATCH(AM11,Row_Distance,))))</f>
        <v>0</v>
      </c>
      <c r="AN20" s="75"/>
      <c r="AO20" s="70" t="s">
        <v>79</v>
      </c>
      <c r="AP20" s="72" t="s">
        <v>80</v>
      </c>
      <c r="AQ20" s="189"/>
      <c r="AR20" s="95" t="s">
        <v>72</v>
      </c>
      <c r="AS20" s="74">
        <f>IF(OR(AU10="xxx",AU11="xxx"),'Occasional Mileage Report'!$K13,IF(ISERROR(INDEX(DB_Distance,MATCH(AS10,Col_Distance,),MATCH(AS11,Row_Distance,))),0,INDEX(DB_Distance,MATCH(AS10,Col_Distance,),MATCH(AS11,Row_Distance,))))</f>
        <v>0</v>
      </c>
      <c r="AT20" s="74">
        <f>IF(OR(AV10="xxx",AV11="xxx"),'Occasional Mileage Report'!$O13,IF(ISERROR(INDEX(DB_Distance,MATCH(AT10,Col_Distance,),MATCH(AT11,Row_Distance,))),0,INDEX(DB_Distance,MATCH(AT10,Col_Distance,),MATCH(AT11,Row_Distance,))))</f>
        <v>0</v>
      </c>
      <c r="AU20" s="213"/>
      <c r="AV20" s="214"/>
    </row>
    <row r="21" spans="2:48" ht="15" customHeight="1" x14ac:dyDescent="0.25">
      <c r="B21" s="84">
        <f t="shared" si="1"/>
        <v>18</v>
      </c>
      <c r="C21" s="71" t="s">
        <v>186</v>
      </c>
      <c r="D21" s="72" t="s">
        <v>187</v>
      </c>
      <c r="E21" s="189"/>
      <c r="F21" s="70" t="s">
        <v>86</v>
      </c>
      <c r="G21" s="72" t="s">
        <v>85</v>
      </c>
      <c r="H21" s="126" t="s">
        <v>88</v>
      </c>
      <c r="I21" s="74">
        <f>$AB$4</f>
        <v>3.96</v>
      </c>
      <c r="J21" s="74">
        <f>$AB$5</f>
        <v>0.06</v>
      </c>
      <c r="K21" s="85"/>
      <c r="L21" s="74">
        <f>$AB$7</f>
        <v>3.75</v>
      </c>
      <c r="M21" s="74">
        <f>$AB$27</f>
        <v>0.06</v>
      </c>
      <c r="N21" s="74">
        <f>$AB$8</f>
        <v>3.11</v>
      </c>
      <c r="O21" s="85"/>
      <c r="P21" s="74">
        <f>$AB$10</f>
        <v>2</v>
      </c>
      <c r="Q21" s="251">
        <v>16.399999999999999</v>
      </c>
      <c r="R21" s="74">
        <f>$AB$11</f>
        <v>1.03</v>
      </c>
      <c r="S21" s="74">
        <f>$AB$12</f>
        <v>1.41</v>
      </c>
      <c r="T21" s="74">
        <f>$AB$13</f>
        <v>3.24</v>
      </c>
      <c r="U21" s="74">
        <f>$AB$14</f>
        <v>0.65</v>
      </c>
      <c r="V21" s="74">
        <f>$AB$15</f>
        <v>0</v>
      </c>
      <c r="W21" s="74">
        <f>$AB$16</f>
        <v>0.16</v>
      </c>
      <c r="X21" s="74">
        <f>$AB$17</f>
        <v>0.96</v>
      </c>
      <c r="Y21" s="85"/>
      <c r="Z21" s="74">
        <f>$AB$19</f>
        <v>4.7</v>
      </c>
      <c r="AA21" s="74">
        <f>$AB$20</f>
        <v>1.1200000000000001</v>
      </c>
      <c r="AB21" s="85"/>
      <c r="AC21" s="74">
        <v>3.43</v>
      </c>
      <c r="AD21" s="74">
        <v>0.3</v>
      </c>
      <c r="AE21" s="74">
        <v>4.17</v>
      </c>
      <c r="AF21" s="74">
        <v>1.72</v>
      </c>
      <c r="AG21" s="74">
        <v>0.23</v>
      </c>
      <c r="AH21" s="74">
        <v>1.02</v>
      </c>
      <c r="AI21" s="74">
        <v>3.89</v>
      </c>
      <c r="AJ21" s="74">
        <v>0.45</v>
      </c>
      <c r="AK21" s="127">
        <v>0.92</v>
      </c>
      <c r="AL21" s="86" t="s">
        <v>75</v>
      </c>
      <c r="AM21" s="87">
        <f>IF(OR(AN12="xxx",AN13="xxx"),'Meal and Travel Report'!$K15,IF(ISERROR(INDEX(DB_Distance,MATCH(AM12,Col_Distance,),MATCH(AM13,Row_Distance,))),0,INDEX(DB_Distance,MATCH(AM12,Col_Distance,),MATCH(AM13,Row_Distance,))))</f>
        <v>0</v>
      </c>
      <c r="AN21" s="94"/>
      <c r="AO21" s="70" t="s">
        <v>83</v>
      </c>
      <c r="AP21" s="72" t="s">
        <v>84</v>
      </c>
      <c r="AQ21" s="189"/>
      <c r="AR21" s="86" t="s">
        <v>75</v>
      </c>
      <c r="AS21" s="87">
        <f>IF(OR(AU12="xxx",AU13="xxx"),'Occasional Mileage Report'!$K15,IF(ISERROR(INDEX(DB_Distance,MATCH(AS12,Col_Distance,),MATCH(AS13,Row_Distance,))),0,INDEX(DB_Distance,MATCH(AS12,Col_Distance,),MATCH(AS13,Row_Distance,))))</f>
        <v>0</v>
      </c>
      <c r="AT21" s="87">
        <f>IF(OR(AV12="xxx",AV13="xxx"),'Occasional Mileage Report'!$O15,IF(ISERROR(INDEX(DB_Distance,MATCH(AT12,Col_Distance,),MATCH(AT13,Row_Distance,))),0,INDEX(DB_Distance,MATCH(AT12,Col_Distance,),MATCH(AT13,Row_Distance,))))</f>
        <v>0</v>
      </c>
      <c r="AU21" s="213"/>
      <c r="AV21" s="214"/>
    </row>
    <row r="22" spans="2:48" ht="15" customHeight="1" thickBot="1" x14ac:dyDescent="0.3">
      <c r="B22" s="84">
        <f t="shared" si="1"/>
        <v>19</v>
      </c>
      <c r="C22" s="71" t="s">
        <v>85</v>
      </c>
      <c r="D22" s="72" t="s">
        <v>146</v>
      </c>
      <c r="E22" s="189"/>
      <c r="F22" s="70" t="s">
        <v>88</v>
      </c>
      <c r="G22" s="72" t="s">
        <v>87</v>
      </c>
      <c r="H22" s="126" t="s">
        <v>90</v>
      </c>
      <c r="I22" s="74">
        <f>$AC$4</f>
        <v>2.3199999999999998</v>
      </c>
      <c r="J22" s="74">
        <f>$AC$5</f>
        <v>3.49</v>
      </c>
      <c r="K22" s="85"/>
      <c r="L22" s="74">
        <f>$AC$7</f>
        <v>2.59</v>
      </c>
      <c r="M22" s="74">
        <f>$AC$27</f>
        <v>3.49</v>
      </c>
      <c r="N22" s="74">
        <f>$AC$8</f>
        <v>6.14</v>
      </c>
      <c r="O22" s="85"/>
      <c r="P22" s="74">
        <f>$AC$10</f>
        <v>5.99</v>
      </c>
      <c r="Q22" s="251">
        <v>13.1</v>
      </c>
      <c r="R22" s="74">
        <f>$AC$11</f>
        <v>2.66</v>
      </c>
      <c r="S22" s="74">
        <f>$AC$12</f>
        <v>4.4400000000000004</v>
      </c>
      <c r="T22" s="74">
        <f>$AC$13</f>
        <v>6.25</v>
      </c>
      <c r="U22" s="74">
        <f>$AC$14</f>
        <v>3.69</v>
      </c>
      <c r="V22" s="74">
        <f>$AC$15</f>
        <v>0</v>
      </c>
      <c r="W22" s="74">
        <f>$AC$16</f>
        <v>3.58</v>
      </c>
      <c r="X22" s="74">
        <f>$AC$17</f>
        <v>4</v>
      </c>
      <c r="Y22" s="85"/>
      <c r="Z22" s="74">
        <f>$AC$19</f>
        <v>7.36</v>
      </c>
      <c r="AA22" s="74">
        <f>$AC$20</f>
        <v>4.16</v>
      </c>
      <c r="AB22" s="74">
        <f>$AC$21</f>
        <v>3.43</v>
      </c>
      <c r="AC22" s="85"/>
      <c r="AD22" s="74">
        <v>3.33</v>
      </c>
      <c r="AE22" s="74">
        <v>7.21</v>
      </c>
      <c r="AF22" s="74">
        <v>4.92</v>
      </c>
      <c r="AG22" s="74">
        <v>3.61</v>
      </c>
      <c r="AH22" s="74">
        <v>4.0599999999999996</v>
      </c>
      <c r="AI22" s="74">
        <v>2.9</v>
      </c>
      <c r="AJ22" s="74">
        <v>3.49</v>
      </c>
      <c r="AK22" s="127">
        <v>3.22</v>
      </c>
      <c r="AL22" s="96" t="s">
        <v>76</v>
      </c>
      <c r="AM22" s="97">
        <f>IF(OR(AN14="xxx",AN15="xxx"),'Meal and Travel Report'!$K17,IF(ISERROR(INDEX(DB_Distance,MATCH(AM14,Col_Distance,),MATCH(AM15,Row_Distance,))),0,INDEX(DB_Distance,MATCH(AM14,Col_Distance,),MATCH(AM15,Row_Distance,))))</f>
        <v>0</v>
      </c>
      <c r="AN22" s="98"/>
      <c r="AO22" s="70" t="s">
        <v>195</v>
      </c>
      <c r="AP22" s="72" t="s">
        <v>220</v>
      </c>
      <c r="AQ22" s="189"/>
      <c r="AR22" s="99" t="s">
        <v>76</v>
      </c>
      <c r="AS22" s="100">
        <f>IF(OR(AU14="xxx",AU15="xxx"),'Occasional Mileage Report'!$K17,IF(ISERROR(INDEX(DB_Distance,MATCH(AS14,Col_Distance,),MATCH(AS15,Row_Distance,))),0,INDEX(DB_Distance,MATCH(AS14,Col_Distance,),MATCH(AS15,Row_Distance,))))</f>
        <v>0</v>
      </c>
      <c r="AT22" s="100">
        <f>IF(OR(AV14="xxx",AV15="xxx"),'Occasional Mileage Report'!$O17,IF(ISERROR(INDEX(DB_Distance,MATCH(AT14,Col_Distance,),MATCH(AT15,Row_Distance,))),0,INDEX(DB_Distance,MATCH(AT14,Col_Distance,),MATCH(AT15,Row_Distance,))))</f>
        <v>0</v>
      </c>
      <c r="AU22" s="215"/>
      <c r="AV22" s="216"/>
    </row>
    <row r="23" spans="2:48" ht="15" customHeight="1" thickTop="1" x14ac:dyDescent="0.25">
      <c r="B23" s="84">
        <f t="shared" si="1"/>
        <v>20</v>
      </c>
      <c r="C23" s="71" t="s">
        <v>87</v>
      </c>
      <c r="D23" s="72" t="s">
        <v>147</v>
      </c>
      <c r="E23" s="189"/>
      <c r="F23" s="70" t="s">
        <v>90</v>
      </c>
      <c r="G23" s="72" t="s">
        <v>89</v>
      </c>
      <c r="H23" s="126" t="s">
        <v>93</v>
      </c>
      <c r="I23" s="74">
        <f>$AD$4</f>
        <v>3.88</v>
      </c>
      <c r="J23" s="74">
        <f>$AD$5</f>
        <v>0.36</v>
      </c>
      <c r="K23" s="85"/>
      <c r="L23" s="74">
        <f>$AD$7</f>
        <v>3.65</v>
      </c>
      <c r="M23" s="74">
        <f>$AD$27</f>
        <v>0.36</v>
      </c>
      <c r="N23" s="74">
        <f>$AD$8</f>
        <v>3.01</v>
      </c>
      <c r="O23" s="85"/>
      <c r="P23" s="74">
        <f>$AD$10</f>
        <v>2.86</v>
      </c>
      <c r="Q23" s="251">
        <v>15.9</v>
      </c>
      <c r="R23" s="74">
        <f>$AD$11</f>
        <v>0.94</v>
      </c>
      <c r="S23" s="74">
        <f>$AD$12</f>
        <v>1.1100000000000001</v>
      </c>
      <c r="T23" s="74">
        <f>$AD$13</f>
        <v>2.94</v>
      </c>
      <c r="U23" s="74">
        <f>$AD$14</f>
        <v>0.35</v>
      </c>
      <c r="V23" s="74">
        <f>$AD$15</f>
        <v>0</v>
      </c>
      <c r="W23" s="74">
        <f>$AD$16</f>
        <v>0.44</v>
      </c>
      <c r="X23" s="74">
        <f>$AD$17</f>
        <v>0.87</v>
      </c>
      <c r="Y23" s="85"/>
      <c r="Z23" s="74">
        <f>$AD$19</f>
        <v>5.97</v>
      </c>
      <c r="AA23" s="74">
        <f>$AD$20</f>
        <v>0.83</v>
      </c>
      <c r="AB23" s="74">
        <f>$AD$21</f>
        <v>0.3</v>
      </c>
      <c r="AC23" s="74">
        <f>$AD$22</f>
        <v>3.33</v>
      </c>
      <c r="AD23" s="85"/>
      <c r="AE23" s="74">
        <v>4.08</v>
      </c>
      <c r="AF23" s="74">
        <v>1.42</v>
      </c>
      <c r="AG23" s="74">
        <v>2.11</v>
      </c>
      <c r="AH23" s="74">
        <v>0.73</v>
      </c>
      <c r="AI23" s="74">
        <v>4.1900000000000004</v>
      </c>
      <c r="AJ23" s="74">
        <v>0.35</v>
      </c>
      <c r="AK23" s="127">
        <v>0.62</v>
      </c>
      <c r="AL23" s="212"/>
      <c r="AM23" s="191"/>
      <c r="AN23" s="192"/>
      <c r="AO23" s="70" t="s">
        <v>186</v>
      </c>
      <c r="AP23" s="72" t="s">
        <v>185</v>
      </c>
      <c r="AQ23" s="189"/>
      <c r="AR23" s="212"/>
      <c r="AS23" s="191"/>
      <c r="AT23" s="191"/>
      <c r="AU23" s="191"/>
      <c r="AV23" s="192"/>
    </row>
    <row r="24" spans="2:48" ht="15" customHeight="1" x14ac:dyDescent="0.25">
      <c r="B24" s="84">
        <f t="shared" si="1"/>
        <v>21</v>
      </c>
      <c r="C24" s="71" t="s">
        <v>89</v>
      </c>
      <c r="D24" s="72" t="s">
        <v>148</v>
      </c>
      <c r="E24" s="189"/>
      <c r="F24" s="70" t="s">
        <v>93</v>
      </c>
      <c r="G24" s="72" t="s">
        <v>92</v>
      </c>
      <c r="H24" s="126" t="s">
        <v>98</v>
      </c>
      <c r="I24" s="74">
        <f>$AE$4</f>
        <v>5.18</v>
      </c>
      <c r="J24" s="74">
        <f>$AE$5</f>
        <v>4.24</v>
      </c>
      <c r="K24" s="74">
        <v>127.3</v>
      </c>
      <c r="L24" s="74">
        <f>$AE$7</f>
        <v>7.53</v>
      </c>
      <c r="M24" s="74">
        <f>$AE$27</f>
        <v>4.24</v>
      </c>
      <c r="N24" s="74">
        <f>$AE$8</f>
        <v>4.34</v>
      </c>
      <c r="O24" s="85"/>
      <c r="P24" s="74">
        <f>$AE$10</f>
        <v>1.59</v>
      </c>
      <c r="Q24" s="251">
        <v>14.7</v>
      </c>
      <c r="R24" s="74">
        <f>$AE$11</f>
        <v>4.8099999999999996</v>
      </c>
      <c r="S24" s="74">
        <f>$AE$12</f>
        <v>3.86</v>
      </c>
      <c r="T24" s="74">
        <f>$AE$13</f>
        <v>5.45</v>
      </c>
      <c r="U24" s="74">
        <f>$AE$14</f>
        <v>4.43</v>
      </c>
      <c r="V24" s="74">
        <f>$AE$15</f>
        <v>105.65</v>
      </c>
      <c r="W24" s="74">
        <f>$AE$16</f>
        <v>3.79</v>
      </c>
      <c r="X24" s="74">
        <f>$AE$17</f>
        <v>3.21</v>
      </c>
      <c r="Y24" s="85"/>
      <c r="Z24" s="74">
        <f>$AE$19</f>
        <v>4.3899999999999997</v>
      </c>
      <c r="AA24" s="74">
        <f>$AE$20</f>
        <v>4.1399999999999997</v>
      </c>
      <c r="AB24" s="74">
        <f>$AE$21</f>
        <v>4.17</v>
      </c>
      <c r="AC24" s="74">
        <f>$AE$22</f>
        <v>7.21</v>
      </c>
      <c r="AD24" s="74">
        <f>$AE$23</f>
        <v>4.08</v>
      </c>
      <c r="AE24" s="85"/>
      <c r="AF24" s="74">
        <v>5.5</v>
      </c>
      <c r="AG24" s="74">
        <v>3.21</v>
      </c>
      <c r="AH24" s="74">
        <v>4.8</v>
      </c>
      <c r="AI24" s="74">
        <v>4.9400000000000004</v>
      </c>
      <c r="AJ24" s="74">
        <v>3.72</v>
      </c>
      <c r="AK24" s="127">
        <v>4.78</v>
      </c>
      <c r="AL24" s="197"/>
      <c r="AM24" s="193"/>
      <c r="AN24" s="194"/>
      <c r="AO24" s="70" t="s">
        <v>85</v>
      </c>
      <c r="AP24" s="72" t="s">
        <v>86</v>
      </c>
      <c r="AQ24" s="189"/>
      <c r="AR24" s="197"/>
      <c r="AS24" s="193"/>
      <c r="AT24" s="193"/>
      <c r="AU24" s="193"/>
      <c r="AV24" s="194"/>
    </row>
    <row r="25" spans="2:48" ht="15" customHeight="1" x14ac:dyDescent="0.25">
      <c r="B25" s="84">
        <f t="shared" si="1"/>
        <v>22</v>
      </c>
      <c r="C25" s="71" t="s">
        <v>192</v>
      </c>
      <c r="D25" s="72" t="s">
        <v>191</v>
      </c>
      <c r="E25" s="189"/>
      <c r="F25" s="70" t="s">
        <v>98</v>
      </c>
      <c r="G25" s="72" t="s">
        <v>97</v>
      </c>
      <c r="H25" s="126" t="s">
        <v>179</v>
      </c>
      <c r="I25" s="74">
        <f>$AF$4</f>
        <v>5.3</v>
      </c>
      <c r="J25" s="74">
        <f>$AF$5</f>
        <v>1.78</v>
      </c>
      <c r="K25" s="85"/>
      <c r="L25" s="74">
        <f>$AF$7</f>
        <v>2.3199999999999998</v>
      </c>
      <c r="M25" s="74">
        <f>$AF$27</f>
        <v>1.78</v>
      </c>
      <c r="N25" s="74">
        <f>$AF$8</f>
        <v>2.5299999999999998</v>
      </c>
      <c r="O25" s="85"/>
      <c r="P25" s="74">
        <f>$AF$10</f>
        <v>4.2699999999999996</v>
      </c>
      <c r="Q25" s="251">
        <v>15.9</v>
      </c>
      <c r="R25" s="74">
        <f>$AF$11</f>
        <v>2.35</v>
      </c>
      <c r="S25" s="74">
        <f>$AF$12</f>
        <v>1.5</v>
      </c>
      <c r="T25" s="74">
        <f>$AF$13</f>
        <v>1.52</v>
      </c>
      <c r="U25" s="74">
        <f>$AF$14</f>
        <v>1.07</v>
      </c>
      <c r="V25" s="74">
        <f>$AF$15</f>
        <v>0</v>
      </c>
      <c r="W25" s="74">
        <f>$AF$16</f>
        <v>1.87</v>
      </c>
      <c r="X25" s="74">
        <f>$AF$17</f>
        <v>2.2799999999999998</v>
      </c>
      <c r="Y25" s="85"/>
      <c r="Z25" s="74">
        <f>$AF$19</f>
        <v>6.42</v>
      </c>
      <c r="AA25" s="74">
        <f>$AF$20</f>
        <v>1.21</v>
      </c>
      <c r="AB25" s="74">
        <f>$AF$21</f>
        <v>1.72</v>
      </c>
      <c r="AC25" s="74">
        <f>$AF$22</f>
        <v>4.92</v>
      </c>
      <c r="AD25" s="74">
        <f>$AF$23</f>
        <v>1.42</v>
      </c>
      <c r="AE25" s="74">
        <f>$AF$24</f>
        <v>5.5</v>
      </c>
      <c r="AF25" s="85"/>
      <c r="AG25" s="74">
        <v>1.95</v>
      </c>
      <c r="AH25" s="74">
        <v>0.69</v>
      </c>
      <c r="AI25" s="74">
        <v>5.61</v>
      </c>
      <c r="AJ25" s="74">
        <v>1.77</v>
      </c>
      <c r="AK25" s="127">
        <v>1.46</v>
      </c>
      <c r="AL25" s="197"/>
      <c r="AM25" s="193"/>
      <c r="AN25" s="194"/>
      <c r="AO25" s="70" t="s">
        <v>87</v>
      </c>
      <c r="AP25" s="72" t="s">
        <v>88</v>
      </c>
      <c r="AQ25" s="189"/>
      <c r="AR25" s="197"/>
      <c r="AS25" s="193"/>
      <c r="AT25" s="193"/>
      <c r="AU25" s="193"/>
      <c r="AV25" s="194"/>
    </row>
    <row r="26" spans="2:48" ht="15" customHeight="1" x14ac:dyDescent="0.25">
      <c r="B26" s="84">
        <f t="shared" si="1"/>
        <v>23</v>
      </c>
      <c r="C26" s="71" t="s">
        <v>181</v>
      </c>
      <c r="D26" s="72" t="s">
        <v>149</v>
      </c>
      <c r="E26" s="189"/>
      <c r="F26" s="70" t="s">
        <v>179</v>
      </c>
      <c r="G26" s="72" t="s">
        <v>91</v>
      </c>
      <c r="H26" s="126" t="s">
        <v>190</v>
      </c>
      <c r="I26" s="74">
        <f>$AG$4</f>
        <v>3.16</v>
      </c>
      <c r="J26" s="74">
        <f>$AG$5</f>
        <v>0.16</v>
      </c>
      <c r="K26" s="85"/>
      <c r="L26" s="74">
        <f>$AG$7</f>
        <v>3.98</v>
      </c>
      <c r="M26" s="74">
        <f>$AG$27</f>
        <v>0.16</v>
      </c>
      <c r="N26" s="74">
        <f>$AG$8</f>
        <v>3.34</v>
      </c>
      <c r="O26" s="85"/>
      <c r="P26" s="74">
        <f>$AG$10</f>
        <v>1.8</v>
      </c>
      <c r="Q26" s="251">
        <v>14.4</v>
      </c>
      <c r="R26" s="74">
        <f>$AG$11</f>
        <v>1.53</v>
      </c>
      <c r="S26" s="74">
        <f>$AG$12</f>
        <v>1.64</v>
      </c>
      <c r="T26" s="74">
        <f>$AG$13</f>
        <v>3.46</v>
      </c>
      <c r="U26" s="74">
        <f>$AG$14</f>
        <v>0.88</v>
      </c>
      <c r="V26" s="74">
        <f>$AG$15</f>
        <v>0</v>
      </c>
      <c r="W26" s="74">
        <f>$AG$16</f>
        <v>0.34</v>
      </c>
      <c r="X26" s="74">
        <f>$AG$17</f>
        <v>1.18</v>
      </c>
      <c r="Y26" s="85"/>
      <c r="Z26" s="74">
        <f>$AG$19</f>
        <v>4.47</v>
      </c>
      <c r="AA26" s="74">
        <f>$AG$20</f>
        <v>1.36</v>
      </c>
      <c r="AB26" s="74">
        <f>$AG$21</f>
        <v>0.23</v>
      </c>
      <c r="AC26" s="74">
        <f>$AG$22</f>
        <v>3.61</v>
      </c>
      <c r="AD26" s="74">
        <f>$AG$23</f>
        <v>2.11</v>
      </c>
      <c r="AE26" s="74">
        <f>$AG$24</f>
        <v>3.21</v>
      </c>
      <c r="AF26" s="74">
        <f>$AG$25</f>
        <v>1.95</v>
      </c>
      <c r="AG26" s="85"/>
      <c r="AH26" s="74">
        <v>1.22</v>
      </c>
      <c r="AI26" s="74">
        <v>3.66</v>
      </c>
      <c r="AJ26" s="74">
        <v>0.68</v>
      </c>
      <c r="AK26" s="127">
        <v>1.1399999999999999</v>
      </c>
      <c r="AL26" s="197"/>
      <c r="AM26" s="193"/>
      <c r="AN26" s="194"/>
      <c r="AO26" s="70" t="s">
        <v>89</v>
      </c>
      <c r="AP26" s="72" t="s">
        <v>90</v>
      </c>
      <c r="AQ26" s="189"/>
      <c r="AR26" s="197"/>
      <c r="AS26" s="193"/>
      <c r="AT26" s="193"/>
      <c r="AU26" s="193"/>
      <c r="AV26" s="194"/>
    </row>
    <row r="27" spans="2:48" ht="15" customHeight="1" x14ac:dyDescent="0.25">
      <c r="B27" s="84">
        <f t="shared" si="1"/>
        <v>24</v>
      </c>
      <c r="C27" s="71" t="s">
        <v>92</v>
      </c>
      <c r="D27" s="72" t="s">
        <v>182</v>
      </c>
      <c r="E27" s="189"/>
      <c r="F27" s="70" t="s">
        <v>190</v>
      </c>
      <c r="G27" s="72" t="s">
        <v>192</v>
      </c>
      <c r="H27" s="126" t="s">
        <v>241</v>
      </c>
      <c r="I27" s="74">
        <f>$M$4</f>
        <v>4.03</v>
      </c>
      <c r="J27" s="85"/>
      <c r="K27" s="251">
        <v>124</v>
      </c>
      <c r="L27" s="74">
        <f>$M$7</f>
        <v>3.81</v>
      </c>
      <c r="M27" s="85"/>
      <c r="N27" s="74">
        <v>3.17</v>
      </c>
      <c r="O27" s="85"/>
      <c r="P27" s="74">
        <v>1.94</v>
      </c>
      <c r="Q27" s="251">
        <v>16.5</v>
      </c>
      <c r="R27" s="74">
        <v>1.1000000000000001</v>
      </c>
      <c r="S27" s="74">
        <v>1.47</v>
      </c>
      <c r="T27" s="74">
        <v>3.3</v>
      </c>
      <c r="U27" s="74">
        <v>0.71</v>
      </c>
      <c r="V27" s="74">
        <v>101.92</v>
      </c>
      <c r="W27" s="74">
        <v>0.18</v>
      </c>
      <c r="X27" s="74">
        <v>1.03</v>
      </c>
      <c r="Y27" s="85"/>
      <c r="Z27" s="74">
        <v>4.63</v>
      </c>
      <c r="AA27" s="74">
        <v>1.19</v>
      </c>
      <c r="AB27" s="74">
        <v>0.06</v>
      </c>
      <c r="AC27" s="74">
        <v>3.49</v>
      </c>
      <c r="AD27" s="74">
        <v>0.36</v>
      </c>
      <c r="AE27" s="74">
        <v>4.24</v>
      </c>
      <c r="AF27" s="74">
        <v>1.78</v>
      </c>
      <c r="AG27" s="74">
        <v>0.16</v>
      </c>
      <c r="AH27" s="74">
        <v>1.0900000000000001</v>
      </c>
      <c r="AI27" s="74">
        <v>3.83</v>
      </c>
      <c r="AJ27" s="74">
        <v>0.51</v>
      </c>
      <c r="AK27" s="127">
        <v>0.98</v>
      </c>
      <c r="AL27" s="197"/>
      <c r="AM27" s="193"/>
      <c r="AN27" s="194"/>
      <c r="AO27" s="70" t="s">
        <v>193</v>
      </c>
      <c r="AP27" s="72" t="s">
        <v>190</v>
      </c>
      <c r="AQ27" s="189"/>
      <c r="AR27" s="197"/>
      <c r="AS27" s="193"/>
      <c r="AT27" s="193"/>
      <c r="AU27" s="193"/>
      <c r="AV27" s="194"/>
    </row>
    <row r="28" spans="2:48" ht="15" customHeight="1" x14ac:dyDescent="0.25">
      <c r="B28" s="84">
        <f t="shared" si="1"/>
        <v>25</v>
      </c>
      <c r="C28" s="71" t="s">
        <v>96</v>
      </c>
      <c r="D28" s="72" t="s">
        <v>151</v>
      </c>
      <c r="E28" s="189"/>
      <c r="F28" s="70" t="s">
        <v>241</v>
      </c>
      <c r="G28" s="72" t="s">
        <v>242</v>
      </c>
      <c r="H28" s="126" t="s">
        <v>59</v>
      </c>
      <c r="I28" s="74">
        <f>$AH$4</f>
        <v>5.3</v>
      </c>
      <c r="J28" s="74">
        <f>$AH$5</f>
        <v>1.0900000000000001</v>
      </c>
      <c r="K28" s="85"/>
      <c r="L28" s="74">
        <f>$AH$7</f>
        <v>3.01</v>
      </c>
      <c r="M28" s="74">
        <f>$AH$27</f>
        <v>1.0900000000000001</v>
      </c>
      <c r="N28" s="74">
        <f>$AH$8</f>
        <v>2.4500000000000002</v>
      </c>
      <c r="O28" s="85"/>
      <c r="P28" s="74">
        <f>$AH$10</f>
        <v>3.58</v>
      </c>
      <c r="Q28" s="251">
        <v>17.7</v>
      </c>
      <c r="R28" s="74">
        <f>$AH$11</f>
        <v>1.66</v>
      </c>
      <c r="S28" s="74">
        <f>$AH$12</f>
        <v>0.3</v>
      </c>
      <c r="T28" s="74">
        <f>$AH$13</f>
        <v>2.2999999999999998</v>
      </c>
      <c r="U28" s="74">
        <f>$AH$14</f>
        <v>0.37</v>
      </c>
      <c r="V28" s="74">
        <f>$AH$15</f>
        <v>102.46</v>
      </c>
      <c r="W28" s="74">
        <f>$AH$16</f>
        <v>1.17</v>
      </c>
      <c r="X28" s="74">
        <f>$AH$17</f>
        <v>1.59</v>
      </c>
      <c r="Y28" s="85"/>
      <c r="Z28" s="74">
        <f>$AH$19</f>
        <v>5.72</v>
      </c>
      <c r="AA28" s="74">
        <f>$AH$20</f>
        <v>0.52</v>
      </c>
      <c r="AB28" s="74">
        <f>$AH$21</f>
        <v>1.02</v>
      </c>
      <c r="AC28" s="74">
        <f>$AH$22</f>
        <v>4.0599999999999996</v>
      </c>
      <c r="AD28" s="74">
        <f>$AH$23</f>
        <v>0.73</v>
      </c>
      <c r="AE28" s="74">
        <f>$AH$24</f>
        <v>4.8</v>
      </c>
      <c r="AF28" s="74">
        <f>$AH$25</f>
        <v>0.69</v>
      </c>
      <c r="AG28" s="74">
        <f>$AH$26</f>
        <v>1.22</v>
      </c>
      <c r="AH28" s="85"/>
      <c r="AI28" s="74">
        <v>4.92</v>
      </c>
      <c r="AJ28" s="74">
        <v>1.08</v>
      </c>
      <c r="AK28" s="127">
        <v>0.76</v>
      </c>
      <c r="AL28" s="197"/>
      <c r="AM28" s="193"/>
      <c r="AN28" s="194"/>
      <c r="AO28" s="70" t="s">
        <v>91</v>
      </c>
      <c r="AP28" s="72" t="s">
        <v>179</v>
      </c>
      <c r="AQ28" s="189"/>
      <c r="AR28" s="197"/>
      <c r="AS28" s="193"/>
      <c r="AT28" s="193"/>
      <c r="AU28" s="193"/>
      <c r="AV28" s="194"/>
    </row>
    <row r="29" spans="2:48" ht="15" customHeight="1" x14ac:dyDescent="0.25">
      <c r="B29" s="84">
        <f t="shared" si="1"/>
        <v>26</v>
      </c>
      <c r="C29" s="71" t="s">
        <v>97</v>
      </c>
      <c r="D29" s="72" t="s">
        <v>152</v>
      </c>
      <c r="E29" s="189"/>
      <c r="F29" s="70" t="s">
        <v>59</v>
      </c>
      <c r="G29" s="72" t="s">
        <v>96</v>
      </c>
      <c r="H29" s="126" t="s">
        <v>102</v>
      </c>
      <c r="I29" s="74">
        <f>$AI$4</f>
        <v>1.37</v>
      </c>
      <c r="J29" s="74">
        <f>$AI$5</f>
        <v>3.83</v>
      </c>
      <c r="K29" s="74">
        <v>126.6</v>
      </c>
      <c r="L29" s="74">
        <f>$AI$7</f>
        <v>4.25</v>
      </c>
      <c r="M29" s="74">
        <f>$AI$27</f>
        <v>3.83</v>
      </c>
      <c r="N29" s="74">
        <f>$AI$8</f>
        <v>7</v>
      </c>
      <c r="O29" s="85"/>
      <c r="P29" s="74">
        <f>$AI$10</f>
        <v>3.67</v>
      </c>
      <c r="Q29" s="251">
        <v>11.1</v>
      </c>
      <c r="R29" s="74">
        <f>$AI$11</f>
        <v>4.3099999999999996</v>
      </c>
      <c r="S29" s="74">
        <f>$AI$12</f>
        <v>5.3</v>
      </c>
      <c r="T29" s="74">
        <f>$AI$13</f>
        <v>7.91</v>
      </c>
      <c r="U29" s="74">
        <f>$AI$14</f>
        <v>4.54</v>
      </c>
      <c r="V29" s="74">
        <f>$AI$15</f>
        <v>104.25</v>
      </c>
      <c r="W29" s="74">
        <f>$AI$16</f>
        <v>4</v>
      </c>
      <c r="X29" s="74">
        <f>$AI$17</f>
        <v>4.8499999999999996</v>
      </c>
      <c r="Y29" s="85"/>
      <c r="Z29" s="74">
        <f>$AI$19</f>
        <v>3.81</v>
      </c>
      <c r="AA29" s="74">
        <f>$AI$20</f>
        <v>5.01</v>
      </c>
      <c r="AB29" s="74">
        <f>$AI$21</f>
        <v>3.89</v>
      </c>
      <c r="AC29" s="74">
        <f>$AI$22</f>
        <v>2.9</v>
      </c>
      <c r="AD29" s="74">
        <f>$AI$23</f>
        <v>4.1900000000000004</v>
      </c>
      <c r="AE29" s="74">
        <f>$AI$24</f>
        <v>4.9400000000000004</v>
      </c>
      <c r="AF29" s="74">
        <f>$AI$25</f>
        <v>5.61</v>
      </c>
      <c r="AG29" s="74">
        <f>$AI$26</f>
        <v>3.66</v>
      </c>
      <c r="AH29" s="74">
        <f>$AI$28</f>
        <v>4.92</v>
      </c>
      <c r="AI29" s="85"/>
      <c r="AJ29" s="74">
        <v>4.34</v>
      </c>
      <c r="AK29" s="127">
        <v>4.87</v>
      </c>
      <c r="AL29" s="197"/>
      <c r="AM29" s="193"/>
      <c r="AN29" s="194"/>
      <c r="AO29" s="70" t="s">
        <v>92</v>
      </c>
      <c r="AP29" s="72" t="s">
        <v>93</v>
      </c>
      <c r="AQ29" s="189"/>
      <c r="AR29" s="197"/>
      <c r="AS29" s="193"/>
      <c r="AT29" s="193"/>
      <c r="AU29" s="193"/>
      <c r="AV29" s="194"/>
    </row>
    <row r="30" spans="2:48" ht="15" customHeight="1" x14ac:dyDescent="0.25">
      <c r="B30" s="84">
        <f t="shared" si="1"/>
        <v>27</v>
      </c>
      <c r="C30" s="71" t="s">
        <v>217</v>
      </c>
      <c r="D30" s="72" t="s">
        <v>218</v>
      </c>
      <c r="E30" s="189"/>
      <c r="F30" s="70" t="s">
        <v>219</v>
      </c>
      <c r="G30" s="72" t="s">
        <v>239</v>
      </c>
      <c r="H30" s="126" t="s">
        <v>104</v>
      </c>
      <c r="I30" s="74">
        <f>$AJ$4</f>
        <v>4.03</v>
      </c>
      <c r="J30" s="74">
        <f>$AJ$5</f>
        <v>0.51</v>
      </c>
      <c r="K30" s="85"/>
      <c r="L30" s="74">
        <f>$AJ$7</f>
        <v>3.8</v>
      </c>
      <c r="M30" s="74">
        <f>$AJ$27</f>
        <v>0.51</v>
      </c>
      <c r="N30" s="74">
        <f>$AJ$8</f>
        <v>2.66</v>
      </c>
      <c r="O30" s="85"/>
      <c r="P30" s="74">
        <f>$AJ$10</f>
        <v>2.5</v>
      </c>
      <c r="Q30" s="251">
        <v>15.5</v>
      </c>
      <c r="R30" s="74">
        <f>$AJ$11</f>
        <v>1.0900000000000001</v>
      </c>
      <c r="S30" s="74">
        <f>$AJ$12</f>
        <v>1.18</v>
      </c>
      <c r="T30" s="74">
        <f>$AJ$13</f>
        <v>3.61</v>
      </c>
      <c r="U30" s="74">
        <f>$AJ$14</f>
        <v>0.71</v>
      </c>
      <c r="V30" s="74">
        <f>$AJ$15</f>
        <v>0</v>
      </c>
      <c r="W30" s="74">
        <f>$AJ$16</f>
        <v>0.61</v>
      </c>
      <c r="X30" s="74">
        <f>$AJ$17</f>
        <v>0.51</v>
      </c>
      <c r="Y30" s="85"/>
      <c r="Z30" s="74">
        <f>$AJ$19</f>
        <v>5.21</v>
      </c>
      <c r="AA30" s="74">
        <f>$AJ$20</f>
        <v>1.18</v>
      </c>
      <c r="AB30" s="74">
        <f>$AJ$21</f>
        <v>0.45</v>
      </c>
      <c r="AC30" s="74">
        <f>$AJ$22</f>
        <v>3.49</v>
      </c>
      <c r="AD30" s="74">
        <f>$AJ$23</f>
        <v>0.35</v>
      </c>
      <c r="AE30" s="74">
        <f>$AJ$24</f>
        <v>3.72</v>
      </c>
      <c r="AF30" s="74">
        <f>$AJ$25</f>
        <v>1.77</v>
      </c>
      <c r="AG30" s="74">
        <f>$AJ$26</f>
        <v>0.68</v>
      </c>
      <c r="AH30" s="74">
        <f>$AJ$28</f>
        <v>1.08</v>
      </c>
      <c r="AI30" s="74">
        <f>$AJ$29</f>
        <v>4.34</v>
      </c>
      <c r="AJ30" s="85"/>
      <c r="AK30" s="127">
        <v>0.98</v>
      </c>
      <c r="AL30" s="197"/>
      <c r="AM30" s="193"/>
      <c r="AN30" s="194"/>
      <c r="AO30" s="70" t="s">
        <v>94</v>
      </c>
      <c r="AP30" s="72" t="s">
        <v>95</v>
      </c>
      <c r="AQ30" s="189"/>
      <c r="AR30" s="197"/>
      <c r="AS30" s="193"/>
      <c r="AT30" s="193"/>
      <c r="AU30" s="193"/>
      <c r="AV30" s="194"/>
    </row>
    <row r="31" spans="2:48" ht="15" customHeight="1" thickBot="1" x14ac:dyDescent="0.3">
      <c r="B31" s="84">
        <f t="shared" si="1"/>
        <v>28</v>
      </c>
      <c r="C31" s="71" t="s">
        <v>101</v>
      </c>
      <c r="D31" s="72" t="s">
        <v>153</v>
      </c>
      <c r="E31" s="190"/>
      <c r="F31" s="70" t="s">
        <v>102</v>
      </c>
      <c r="G31" s="72" t="s">
        <v>101</v>
      </c>
      <c r="H31" s="126" t="s">
        <v>56</v>
      </c>
      <c r="I31" s="74">
        <f>$AK$4</f>
        <v>3.9</v>
      </c>
      <c r="J31" s="74">
        <f>$AK$5</f>
        <v>1</v>
      </c>
      <c r="K31" s="251">
        <v>124.8</v>
      </c>
      <c r="L31" s="74">
        <f>$AK$7</f>
        <v>3.53</v>
      </c>
      <c r="M31" s="74">
        <f>$AK$27</f>
        <v>0.98</v>
      </c>
      <c r="N31" s="74">
        <f>$AK$8</f>
        <v>2.79</v>
      </c>
      <c r="O31" s="251">
        <f>$AK$9</f>
        <v>20.2</v>
      </c>
      <c r="P31" s="74">
        <f>$AK$10</f>
        <v>3.56</v>
      </c>
      <c r="Q31" s="251">
        <f>$AK$32</f>
        <v>20</v>
      </c>
      <c r="R31" s="74">
        <f>$AK$11</f>
        <v>0.9</v>
      </c>
      <c r="S31" s="74">
        <f>$AK$12</f>
        <v>1.3</v>
      </c>
      <c r="T31" s="74">
        <f>$AK$13</f>
        <v>2.9</v>
      </c>
      <c r="U31" s="74">
        <f>$AK$14</f>
        <v>0.39</v>
      </c>
      <c r="V31" s="74">
        <f>$AK$15</f>
        <v>101.66</v>
      </c>
      <c r="W31" s="74">
        <f>$AK$16</f>
        <v>1</v>
      </c>
      <c r="X31" s="74">
        <f>$AK$17</f>
        <v>1.57</v>
      </c>
      <c r="Y31" s="251">
        <v>110</v>
      </c>
      <c r="Z31" s="74">
        <f>$AK$19</f>
        <v>6.28</v>
      </c>
      <c r="AA31" s="74">
        <f>$AK$20</f>
        <v>0.86</v>
      </c>
      <c r="AB31" s="74">
        <f>$AK$21</f>
        <v>0.92</v>
      </c>
      <c r="AC31" s="74">
        <f>$AK$22</f>
        <v>3.22</v>
      </c>
      <c r="AD31" s="74">
        <f>$AK$23</f>
        <v>0.62</v>
      </c>
      <c r="AE31" s="74">
        <f>$AK$24</f>
        <v>4.78</v>
      </c>
      <c r="AF31" s="74">
        <f>$AK$25</f>
        <v>1.46</v>
      </c>
      <c r="AG31" s="74">
        <f>$AK$26</f>
        <v>1.1399999999999999</v>
      </c>
      <c r="AH31" s="74">
        <f>$AK$28</f>
        <v>0.76</v>
      </c>
      <c r="AI31" s="74">
        <f>$AK$29</f>
        <v>4.87</v>
      </c>
      <c r="AJ31" s="74">
        <f>$AK$30</f>
        <v>0.98</v>
      </c>
      <c r="AK31" s="128"/>
      <c r="AL31" s="197"/>
      <c r="AM31" s="193"/>
      <c r="AN31" s="194"/>
      <c r="AO31" s="70" t="s">
        <v>242</v>
      </c>
      <c r="AP31" s="72" t="s">
        <v>241</v>
      </c>
      <c r="AQ31" s="189"/>
      <c r="AR31" s="197"/>
      <c r="AS31" s="193"/>
      <c r="AT31" s="193"/>
      <c r="AU31" s="193"/>
      <c r="AV31" s="194"/>
    </row>
    <row r="32" spans="2:48" ht="15" customHeight="1" thickTop="1" thickBot="1" x14ac:dyDescent="0.3">
      <c r="B32" s="252">
        <f>B31+1</f>
        <v>29</v>
      </c>
      <c r="C32" s="253" t="s">
        <v>103</v>
      </c>
      <c r="D32" s="254" t="s">
        <v>154</v>
      </c>
      <c r="E32" s="193"/>
      <c r="F32" s="199" t="s">
        <v>104</v>
      </c>
      <c r="G32" s="125" t="s">
        <v>103</v>
      </c>
      <c r="H32" s="248" t="s">
        <v>236</v>
      </c>
      <c r="I32" s="100">
        <v>13.5</v>
      </c>
      <c r="J32" s="100">
        <v>13.7</v>
      </c>
      <c r="K32" s="249">
        <v>135.4</v>
      </c>
      <c r="L32" s="249">
        <v>13.7</v>
      </c>
      <c r="M32" s="249">
        <v>16.5</v>
      </c>
      <c r="N32" s="249">
        <v>18.3</v>
      </c>
      <c r="O32" s="249">
        <v>9.9</v>
      </c>
      <c r="P32" s="100">
        <v>13.9</v>
      </c>
      <c r="Q32" s="102"/>
      <c r="R32" s="100">
        <v>15.7</v>
      </c>
      <c r="S32" s="100">
        <v>17.899999999999999</v>
      </c>
      <c r="T32" s="100">
        <v>18.399999999999999</v>
      </c>
      <c r="U32" s="100">
        <v>17.3</v>
      </c>
      <c r="V32" s="102"/>
      <c r="W32" s="100">
        <v>16.600000000000001</v>
      </c>
      <c r="X32" s="100">
        <v>17</v>
      </c>
      <c r="Y32" s="85"/>
      <c r="Z32" s="249">
        <v>10.8</v>
      </c>
      <c r="AA32" s="249">
        <v>17.399999999999999</v>
      </c>
      <c r="AB32" s="249">
        <v>16.399999999999999</v>
      </c>
      <c r="AC32" s="249">
        <v>13.1</v>
      </c>
      <c r="AD32" s="249">
        <v>15.9</v>
      </c>
      <c r="AE32" s="249">
        <v>14.7</v>
      </c>
      <c r="AF32" s="249">
        <v>15.9</v>
      </c>
      <c r="AG32" s="249">
        <v>14.4</v>
      </c>
      <c r="AH32" s="249">
        <v>17.7</v>
      </c>
      <c r="AI32" s="249">
        <v>11.1</v>
      </c>
      <c r="AJ32" s="249">
        <v>15.5</v>
      </c>
      <c r="AK32" s="250">
        <v>20</v>
      </c>
      <c r="AL32" s="197"/>
      <c r="AM32" s="193"/>
      <c r="AN32" s="194"/>
      <c r="AO32" s="70" t="s">
        <v>176</v>
      </c>
      <c r="AP32" s="72" t="s">
        <v>82</v>
      </c>
      <c r="AQ32" s="189"/>
      <c r="AR32" s="197"/>
      <c r="AS32" s="193"/>
      <c r="AT32" s="193"/>
      <c r="AU32" s="193"/>
      <c r="AV32" s="194"/>
    </row>
    <row r="33" spans="2:48" ht="15" customHeight="1" thickTop="1" thickBot="1" x14ac:dyDescent="0.3">
      <c r="B33" s="197"/>
      <c r="C33" s="193"/>
      <c r="D33" s="193"/>
      <c r="E33" s="193"/>
      <c r="F33" s="247">
        <v>0.58499999999999996</v>
      </c>
      <c r="G33" s="246" t="s">
        <v>234</v>
      </c>
      <c r="H33" s="101" t="s">
        <v>167</v>
      </c>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3"/>
      <c r="AL33" s="198"/>
      <c r="AM33" s="195"/>
      <c r="AN33" s="196"/>
      <c r="AO33" s="70" t="s">
        <v>96</v>
      </c>
      <c r="AP33" s="72" t="s">
        <v>59</v>
      </c>
      <c r="AQ33" s="189"/>
      <c r="AR33" s="197"/>
      <c r="AS33" s="193"/>
      <c r="AT33" s="193"/>
      <c r="AU33" s="193"/>
      <c r="AV33" s="194"/>
    </row>
    <row r="34" spans="2:48" ht="15" customHeight="1" thickTop="1" x14ac:dyDescent="0.25">
      <c r="B34" s="197"/>
      <c r="C34" s="193"/>
      <c r="D34" s="193"/>
      <c r="E34" s="193"/>
      <c r="F34" s="193"/>
      <c r="G34" s="194"/>
      <c r="H34" s="207" t="s">
        <v>156</v>
      </c>
      <c r="I34" s="205">
        <v>1</v>
      </c>
      <c r="J34" s="205">
        <f t="shared" ref="J34:P34" si="2">I34+1</f>
        <v>2</v>
      </c>
      <c r="K34" s="205">
        <f t="shared" si="2"/>
        <v>3</v>
      </c>
      <c r="L34" s="205">
        <f t="shared" si="2"/>
        <v>4</v>
      </c>
      <c r="M34" s="205">
        <f t="shared" si="2"/>
        <v>5</v>
      </c>
      <c r="N34" s="205">
        <f t="shared" si="2"/>
        <v>6</v>
      </c>
      <c r="O34" s="205">
        <f t="shared" si="2"/>
        <v>7</v>
      </c>
      <c r="P34" s="205">
        <f t="shared" si="2"/>
        <v>8</v>
      </c>
      <c r="Q34" s="205">
        <f t="shared" ref="Q34:AM34" si="3">P34+1</f>
        <v>9</v>
      </c>
      <c r="R34" s="205">
        <f t="shared" si="3"/>
        <v>10</v>
      </c>
      <c r="S34" s="205">
        <f t="shared" si="3"/>
        <v>11</v>
      </c>
      <c r="T34" s="205">
        <f t="shared" si="3"/>
        <v>12</v>
      </c>
      <c r="U34" s="205">
        <f t="shared" si="3"/>
        <v>13</v>
      </c>
      <c r="V34" s="205">
        <f t="shared" si="3"/>
        <v>14</v>
      </c>
      <c r="W34" s="205">
        <f t="shared" si="3"/>
        <v>15</v>
      </c>
      <c r="X34" s="205">
        <f t="shared" si="3"/>
        <v>16</v>
      </c>
      <c r="Y34" s="205">
        <f t="shared" si="3"/>
        <v>17</v>
      </c>
      <c r="Z34" s="205">
        <f t="shared" si="3"/>
        <v>18</v>
      </c>
      <c r="AA34" s="205">
        <f t="shared" si="3"/>
        <v>19</v>
      </c>
      <c r="AB34" s="205">
        <f t="shared" si="3"/>
        <v>20</v>
      </c>
      <c r="AC34" s="205">
        <f t="shared" si="3"/>
        <v>21</v>
      </c>
      <c r="AD34" s="205">
        <f t="shared" si="3"/>
        <v>22</v>
      </c>
      <c r="AE34" s="205">
        <f t="shared" si="3"/>
        <v>23</v>
      </c>
      <c r="AF34" s="205">
        <f t="shared" si="3"/>
        <v>24</v>
      </c>
      <c r="AG34" s="205">
        <f t="shared" si="3"/>
        <v>25</v>
      </c>
      <c r="AH34" s="205">
        <f t="shared" si="3"/>
        <v>26</v>
      </c>
      <c r="AI34" s="205">
        <f t="shared" si="3"/>
        <v>27</v>
      </c>
      <c r="AJ34" s="205">
        <f t="shared" si="3"/>
        <v>28</v>
      </c>
      <c r="AK34" s="205">
        <f t="shared" si="3"/>
        <v>29</v>
      </c>
      <c r="AL34" s="205">
        <f>AK34+1</f>
        <v>30</v>
      </c>
      <c r="AM34" s="206">
        <f t="shared" si="3"/>
        <v>31</v>
      </c>
      <c r="AO34" s="70" t="s">
        <v>97</v>
      </c>
      <c r="AP34" s="72" t="s">
        <v>98</v>
      </c>
      <c r="AQ34" s="189"/>
      <c r="AR34" s="197"/>
      <c r="AS34" s="193"/>
      <c r="AT34" s="193"/>
      <c r="AU34" s="193"/>
      <c r="AV34" s="194"/>
    </row>
    <row r="35" spans="2:48" ht="15" customHeight="1" x14ac:dyDescent="0.25">
      <c r="B35" s="197"/>
      <c r="C35" s="193"/>
      <c r="D35" s="193"/>
      <c r="E35" s="193"/>
      <c r="F35" s="193"/>
      <c r="G35" s="194"/>
      <c r="H35" s="95" t="s">
        <v>67</v>
      </c>
      <c r="I35" s="74">
        <f>IF(ISERROR(INDEX(DB_Distance,MATCH('Everyday Mileage Report'!E5,Col_Distance,),MATCH('Everyday Mileage Report'!E6,Row_Distance,))),0,INDEX(DB_Distance,MATCH('Everyday Mileage Report'!E5,Col_Distance,),MATCH('Everyday Mileage Report'!E6,Row_Distance,)))</f>
        <v>0</v>
      </c>
      <c r="J35" s="74">
        <f>IF(ISERROR(INDEX(DB_Distance,MATCH('Everyday Mileage Report'!F5,Col_Distance,),MATCH('Everyday Mileage Report'!F6,Row_Distance,))),0,INDEX(DB_Distance,MATCH('Everyday Mileage Report'!F5,Col_Distance,),MATCH('Everyday Mileage Report'!F6,Row_Distance,)))</f>
        <v>0</v>
      </c>
      <c r="K35" s="74">
        <f>IF(ISERROR(INDEX(DB_Distance,MATCH('Everyday Mileage Report'!G5,Col_Distance,),MATCH('Everyday Mileage Report'!G6,Row_Distance,))),0,INDEX(DB_Distance,MATCH('Everyday Mileage Report'!G5,Col_Distance,),MATCH('Everyday Mileage Report'!G6,Row_Distance,)))</f>
        <v>0</v>
      </c>
      <c r="L35" s="74">
        <f>IF(ISERROR(INDEX(DB_Distance,MATCH('Everyday Mileage Report'!H5,Col_Distance,),MATCH('Everyday Mileage Report'!H6,Row_Distance,))),0,INDEX(DB_Distance,MATCH('Everyday Mileage Report'!H5,Col_Distance,),MATCH('Everyday Mileage Report'!H6,Row_Distance,)))</f>
        <v>0</v>
      </c>
      <c r="M35" s="74">
        <f>IF(ISERROR(INDEX(DB_Distance,MATCH('Everyday Mileage Report'!I5,Col_Distance,),MATCH('Everyday Mileage Report'!I6,Row_Distance,))),0,INDEX(DB_Distance,MATCH('Everyday Mileage Report'!I5,Col_Distance,),MATCH('Everyday Mileage Report'!I6,Row_Distance,)))</f>
        <v>0</v>
      </c>
      <c r="N35" s="74">
        <f>IF(ISERROR(INDEX(DB_Distance,MATCH('Everyday Mileage Report'!J5,Col_Distance,),MATCH('Everyday Mileage Report'!J6,Row_Distance,))),0,INDEX(DB_Distance,MATCH('Everyday Mileage Report'!J5,Col_Distance,),MATCH('Everyday Mileage Report'!J6,Row_Distance,)))</f>
        <v>0</v>
      </c>
      <c r="O35" s="74">
        <f>IF(ISERROR(INDEX(DB_Distance,MATCH('Everyday Mileage Report'!K5,Col_Distance,),MATCH('Everyday Mileage Report'!K6,Row_Distance,))),0,INDEX(DB_Distance,MATCH('Everyday Mileage Report'!K5,Col_Distance,),MATCH('Everyday Mileage Report'!K6,Row_Distance,)))</f>
        <v>0</v>
      </c>
      <c r="P35" s="74">
        <f>IF(ISERROR(INDEX(DB_Distance,MATCH('Everyday Mileage Report'!L5,Col_Distance,),MATCH('Everyday Mileage Report'!L6,Row_Distance,))),0,INDEX(DB_Distance,MATCH('Everyday Mileage Report'!L5,Col_Distance,),MATCH('Everyday Mileage Report'!L6,Row_Distance,)))</f>
        <v>0</v>
      </c>
      <c r="Q35" s="74">
        <f>IF(ISERROR(INDEX(DB_Distance,MATCH('Everyday Mileage Report'!M5,Col_Distance,),MATCH('Everyday Mileage Report'!M6,Row_Distance,))),0,INDEX(DB_Distance,MATCH('Everyday Mileage Report'!M5,Col_Distance,),MATCH('Everyday Mileage Report'!M6,Row_Distance,)))</f>
        <v>0</v>
      </c>
      <c r="R35" s="74">
        <f>IF(ISERROR(INDEX(DB_Distance,MATCH('Everyday Mileage Report'!N5,Col_Distance,),MATCH('Everyday Mileage Report'!N6,Row_Distance,))),0,INDEX(DB_Distance,MATCH('Everyday Mileage Report'!N5,Col_Distance,),MATCH('Everyday Mileage Report'!N6,Row_Distance,)))</f>
        <v>0</v>
      </c>
      <c r="S35" s="74">
        <f>IF(ISERROR(INDEX(DB_Distance,MATCH('Everyday Mileage Report'!O5,Col_Distance,),MATCH('Everyday Mileage Report'!O6,Row_Distance,))),0,INDEX(DB_Distance,MATCH('Everyday Mileage Report'!O5,Col_Distance,),MATCH('Everyday Mileage Report'!O6,Row_Distance,)))</f>
        <v>0</v>
      </c>
      <c r="T35" s="74">
        <f>IF(ISERROR(INDEX(DB_Distance,MATCH('Everyday Mileage Report'!P5,Col_Distance,),MATCH('Everyday Mileage Report'!P6,Row_Distance,))),0,INDEX(DB_Distance,MATCH('Everyday Mileage Report'!P5,Col_Distance,),MATCH('Everyday Mileage Report'!P6,Row_Distance,)))</f>
        <v>0</v>
      </c>
      <c r="U35" s="74">
        <f>IF(ISERROR(INDEX(DB_Distance,MATCH('Everyday Mileage Report'!Q5,Col_Distance,),MATCH('Everyday Mileage Report'!Q6,Row_Distance,))),0,INDEX(DB_Distance,MATCH('Everyday Mileage Report'!Q5,Col_Distance,),MATCH('Everyday Mileage Report'!Q6,Row_Distance,)))</f>
        <v>0</v>
      </c>
      <c r="V35" s="74">
        <f>IF(ISERROR(INDEX(DB_Distance,MATCH('Everyday Mileage Report'!R5,Col_Distance,),MATCH('Everyday Mileage Report'!R6,Row_Distance,))),0,INDEX(DB_Distance,MATCH('Everyday Mileage Report'!R5,Col_Distance,),MATCH('Everyday Mileage Report'!R6,Row_Distance,)))</f>
        <v>0</v>
      </c>
      <c r="W35" s="74">
        <f>IF(ISERROR(INDEX(DB_Distance,MATCH('Everyday Mileage Report'!S5,Col_Distance,),MATCH('Everyday Mileage Report'!S6,Row_Distance,))),0,INDEX(DB_Distance,MATCH('Everyday Mileage Report'!S5,Col_Distance,),MATCH('Everyday Mileage Report'!S6,Row_Distance,)))</f>
        <v>0</v>
      </c>
      <c r="X35" s="74">
        <f>IF(ISERROR(INDEX(DB_Distance,MATCH('Everyday Mileage Report'!T5,Col_Distance,),MATCH('Everyday Mileage Report'!T6,Row_Distance,))),0,INDEX(DB_Distance,MATCH('Everyday Mileage Report'!T5,Col_Distance,),MATCH('Everyday Mileage Report'!T6,Row_Distance,)))</f>
        <v>0</v>
      </c>
      <c r="Y35" s="74">
        <f>IF(ISERROR(INDEX(DB_Distance,MATCH('Everyday Mileage Report'!U5,Col_Distance,),MATCH('Everyday Mileage Report'!U6,Row_Distance,))),0,INDEX(DB_Distance,MATCH('Everyday Mileage Report'!U5,Col_Distance,),MATCH('Everyday Mileage Report'!U6,Row_Distance,)))</f>
        <v>0</v>
      </c>
      <c r="Z35" s="74">
        <f>IF(ISERROR(INDEX(DB_Distance,MATCH('Everyday Mileage Report'!V5,Col_Distance,),MATCH('Everyday Mileage Report'!V6,Row_Distance,))),0,INDEX(DB_Distance,MATCH('Everyday Mileage Report'!V5,Col_Distance,),MATCH('Everyday Mileage Report'!V6,Row_Distance,)))</f>
        <v>0</v>
      </c>
      <c r="AA35" s="74">
        <f>IF(ISERROR(INDEX(DB_Distance,MATCH('Everyday Mileage Report'!W5,Col_Distance,),MATCH('Everyday Mileage Report'!W6,Row_Distance,))),0,INDEX(DB_Distance,MATCH('Everyday Mileage Report'!W5,Col_Distance,),MATCH('Everyday Mileage Report'!W6,Row_Distance,)))</f>
        <v>0</v>
      </c>
      <c r="AB35" s="74">
        <f>IF(ISERROR(INDEX(DB_Distance,MATCH('Everyday Mileage Report'!X5,Col_Distance,),MATCH('Everyday Mileage Report'!X6,Row_Distance,))),0,INDEX(DB_Distance,MATCH('Everyday Mileage Report'!X5,Col_Distance,),MATCH('Everyday Mileage Report'!X6,Row_Distance,)))</f>
        <v>0</v>
      </c>
      <c r="AC35" s="74">
        <f>IF(ISERROR(INDEX(DB_Distance,MATCH('Everyday Mileage Report'!Y5,Col_Distance,),MATCH('Everyday Mileage Report'!Y6,Row_Distance,))),0,INDEX(DB_Distance,MATCH('Everyday Mileage Report'!Y5,Col_Distance,),MATCH('Everyday Mileage Report'!Y6,Row_Distance,)))</f>
        <v>0</v>
      </c>
      <c r="AD35" s="74">
        <f>IF(ISERROR(INDEX(DB_Distance,MATCH('Everyday Mileage Report'!Z5,Col_Distance,),MATCH('Everyday Mileage Report'!Z6,Row_Distance,))),0,INDEX(DB_Distance,MATCH('Everyday Mileage Report'!Z5,Col_Distance,),MATCH('Everyday Mileage Report'!Z6,Row_Distance,)))</f>
        <v>0</v>
      </c>
      <c r="AE35" s="74">
        <f>IF(ISERROR(INDEX(DB_Distance,MATCH('Everyday Mileage Report'!AA5,Col_Distance,),MATCH('Everyday Mileage Report'!AA6,Row_Distance,))),0,INDEX(DB_Distance,MATCH('Everyday Mileage Report'!AA5,Col_Distance,),MATCH('Everyday Mileage Report'!AA6,Row_Distance,)))</f>
        <v>0</v>
      </c>
      <c r="AF35" s="74">
        <f>IF(ISERROR(INDEX(DB_Distance,MATCH('Everyday Mileage Report'!AB5,Col_Distance,),MATCH('Everyday Mileage Report'!AB6,Row_Distance,))),0,INDEX(DB_Distance,MATCH('Everyday Mileage Report'!AB5,Col_Distance,),MATCH('Everyday Mileage Report'!AB6,Row_Distance,)))</f>
        <v>0</v>
      </c>
      <c r="AG35" s="74">
        <f>IF(ISERROR(INDEX(DB_Distance,MATCH('Everyday Mileage Report'!AC5,Col_Distance,),MATCH('Everyday Mileage Report'!AC6,Row_Distance,))),0,INDEX(DB_Distance,MATCH('Everyday Mileage Report'!AC5,Col_Distance,),MATCH('Everyday Mileage Report'!AC6,Row_Distance,)))</f>
        <v>0</v>
      </c>
      <c r="AH35" s="74">
        <f>IF(ISERROR(INDEX(DB_Distance,MATCH('Everyday Mileage Report'!AD5,Col_Distance,),MATCH('Everyday Mileage Report'!AD6,Row_Distance,))),0,INDEX(DB_Distance,MATCH('Everyday Mileage Report'!AD5,Col_Distance,),MATCH('Everyday Mileage Report'!AD6,Row_Distance,)))</f>
        <v>0</v>
      </c>
      <c r="AI35" s="74">
        <f>IF(ISERROR(INDEX(DB_Distance,MATCH('Everyday Mileage Report'!AE5,Col_Distance,),MATCH('Everyday Mileage Report'!AE6,Row_Distance,))),0,INDEX(DB_Distance,MATCH('Everyday Mileage Report'!AE5,Col_Distance,),MATCH('Everyday Mileage Report'!AE6,Row_Distance,)))</f>
        <v>0</v>
      </c>
      <c r="AJ35" s="74">
        <f>IF(ISERROR(INDEX(DB_Distance,MATCH('Everyday Mileage Report'!AF5,Col_Distance,),MATCH('Everyday Mileage Report'!AF6,Row_Distance,))),0,INDEX(DB_Distance,MATCH('Everyday Mileage Report'!AF5,Col_Distance,),MATCH('Everyday Mileage Report'!AF6,Row_Distance,)))</f>
        <v>0</v>
      </c>
      <c r="AK35" s="74">
        <f>IF(ISERROR(INDEX(DB_Distance,MATCH('Everyday Mileage Report'!AG5,Col_Distance,),MATCH('Everyday Mileage Report'!AG6,Row_Distance,))),0,INDEX(DB_Distance,MATCH('Everyday Mileage Report'!AG5,Col_Distance,),MATCH('Everyday Mileage Report'!AG6,Row_Distance,)))</f>
        <v>0</v>
      </c>
      <c r="AL35" s="74">
        <f>IF(ISERROR(INDEX(DB_Distance,MATCH('Everyday Mileage Report'!AH5,Col_Distance,),MATCH('Everyday Mileage Report'!AH6,Row_Distance,))),0,INDEX(DB_Distance,MATCH('Everyday Mileage Report'!AH5,Col_Distance,),MATCH('Everyday Mileage Report'!AH6,Row_Distance,)))</f>
        <v>0</v>
      </c>
      <c r="AM35" s="75">
        <f>IF(ISERROR(INDEX(DB_Distance,MATCH('Everyday Mileage Report'!AI5,Col_Distance,),MATCH('Everyday Mileage Report'!AI6,Row_Distance,))),0,INDEX(DB_Distance,MATCH('Everyday Mileage Report'!AI5,Col_Distance,),MATCH('Everyday Mileage Report'!AI6,Row_Distance,)))</f>
        <v>0</v>
      </c>
      <c r="AO35" s="70" t="s">
        <v>99</v>
      </c>
      <c r="AP35" s="72" t="s">
        <v>59</v>
      </c>
      <c r="AQ35" s="189"/>
      <c r="AR35" s="197"/>
      <c r="AS35" s="193"/>
      <c r="AT35" s="193"/>
      <c r="AU35" s="193"/>
      <c r="AV35" s="194"/>
    </row>
    <row r="36" spans="2:48" ht="15" customHeight="1" x14ac:dyDescent="0.25">
      <c r="B36" s="197"/>
      <c r="C36" s="193"/>
      <c r="D36" s="193"/>
      <c r="E36" s="193"/>
      <c r="F36" s="193"/>
      <c r="G36" s="194"/>
      <c r="H36" s="95" t="s">
        <v>68</v>
      </c>
      <c r="I36" s="74">
        <f>IF(ISERROR(INDEX(DB_Distance,MATCH('Everyday Mileage Report'!E7,Col_Distance,),MATCH('Everyday Mileage Report'!E8,Row_Distance,))),0,INDEX(DB_Distance,MATCH('Everyday Mileage Report'!E7,Col_Distance,),MATCH('Everyday Mileage Report'!E8,Row_Distance,)))</f>
        <v>0</v>
      </c>
      <c r="J36" s="74">
        <f>IF(ISERROR(INDEX(DB_Distance,MATCH('Everyday Mileage Report'!F7,Col_Distance,),MATCH('Everyday Mileage Report'!F8,Row_Distance,))),0,INDEX(DB_Distance,MATCH('Everyday Mileage Report'!F7,Col_Distance,),MATCH('Everyday Mileage Report'!F8,Row_Distance,)))</f>
        <v>0</v>
      </c>
      <c r="K36" s="74">
        <f>IF(ISERROR(INDEX(DB_Distance,MATCH('Everyday Mileage Report'!G7,Col_Distance,),MATCH('Everyday Mileage Report'!G8,Row_Distance,))),0,INDEX(DB_Distance,MATCH('Everyday Mileage Report'!G7,Col_Distance,),MATCH('Everyday Mileage Report'!G8,Row_Distance,)))</f>
        <v>0</v>
      </c>
      <c r="L36" s="74">
        <f>IF(ISERROR(INDEX(DB_Distance,MATCH('Everyday Mileage Report'!H7,Col_Distance,),MATCH('Everyday Mileage Report'!H8,Row_Distance,))),0,INDEX(DB_Distance,MATCH('Everyday Mileage Report'!H7,Col_Distance,),MATCH('Everyday Mileage Report'!H8,Row_Distance,)))</f>
        <v>0</v>
      </c>
      <c r="M36" s="74">
        <f>IF(ISERROR(INDEX(DB_Distance,MATCH('Everyday Mileage Report'!I7,Col_Distance,),MATCH('Everyday Mileage Report'!I8,Row_Distance,))),0,INDEX(DB_Distance,MATCH('Everyday Mileage Report'!I7,Col_Distance,),MATCH('Everyday Mileage Report'!I8,Row_Distance,)))</f>
        <v>0</v>
      </c>
      <c r="N36" s="74">
        <f>IF(ISERROR(INDEX(DB_Distance,MATCH('Everyday Mileage Report'!J7,Col_Distance,),MATCH('Everyday Mileage Report'!J8,Row_Distance,))),0,INDEX(DB_Distance,MATCH('Everyday Mileage Report'!J7,Col_Distance,),MATCH('Everyday Mileage Report'!J8,Row_Distance,)))</f>
        <v>0</v>
      </c>
      <c r="O36" s="74">
        <f>IF(ISERROR(INDEX(DB_Distance,MATCH('Everyday Mileage Report'!K7,Col_Distance,),MATCH('Everyday Mileage Report'!K8,Row_Distance,))),0,INDEX(DB_Distance,MATCH('Everyday Mileage Report'!K7,Col_Distance,),MATCH('Everyday Mileage Report'!K8,Row_Distance,)))</f>
        <v>0</v>
      </c>
      <c r="P36" s="74">
        <f>IF(ISERROR(INDEX(DB_Distance,MATCH('Everyday Mileage Report'!L7,Col_Distance,),MATCH('Everyday Mileage Report'!L8,Row_Distance,))),0,INDEX(DB_Distance,MATCH('Everyday Mileage Report'!L7,Col_Distance,),MATCH('Everyday Mileage Report'!L8,Row_Distance,)))</f>
        <v>0</v>
      </c>
      <c r="Q36" s="74">
        <f>IF(ISERROR(INDEX(DB_Distance,MATCH('Everyday Mileage Report'!M7,Col_Distance,),MATCH('Everyday Mileage Report'!M8,Row_Distance,))),0,INDEX(DB_Distance,MATCH('Everyday Mileage Report'!M7,Col_Distance,),MATCH('Everyday Mileage Report'!M8,Row_Distance,)))</f>
        <v>0</v>
      </c>
      <c r="R36" s="74">
        <f>IF(ISERROR(INDEX(DB_Distance,MATCH('Everyday Mileage Report'!N7,Col_Distance,),MATCH('Everyday Mileage Report'!N8,Row_Distance,))),0,INDEX(DB_Distance,MATCH('Everyday Mileage Report'!N7,Col_Distance,),MATCH('Everyday Mileage Report'!N8,Row_Distance,)))</f>
        <v>0</v>
      </c>
      <c r="S36" s="74">
        <f>IF(ISERROR(INDEX(DB_Distance,MATCH('Everyday Mileage Report'!O7,Col_Distance,),MATCH('Everyday Mileage Report'!O8,Row_Distance,))),0,INDEX(DB_Distance,MATCH('Everyday Mileage Report'!O7,Col_Distance,),MATCH('Everyday Mileage Report'!O8,Row_Distance,)))</f>
        <v>0</v>
      </c>
      <c r="T36" s="74">
        <f>IF(ISERROR(INDEX(DB_Distance,MATCH('Everyday Mileage Report'!P7,Col_Distance,),MATCH('Everyday Mileage Report'!P8,Row_Distance,))),0,INDEX(DB_Distance,MATCH('Everyday Mileage Report'!P7,Col_Distance,),MATCH('Everyday Mileage Report'!P8,Row_Distance,)))</f>
        <v>0</v>
      </c>
      <c r="U36" s="74">
        <f>IF(ISERROR(INDEX(DB_Distance,MATCH('Everyday Mileage Report'!Q7,Col_Distance,),MATCH('Everyday Mileage Report'!Q8,Row_Distance,))),0,INDEX(DB_Distance,MATCH('Everyday Mileage Report'!Q7,Col_Distance,),MATCH('Everyday Mileage Report'!Q8,Row_Distance,)))</f>
        <v>0</v>
      </c>
      <c r="V36" s="74">
        <f>IF(ISERROR(INDEX(DB_Distance,MATCH('Everyday Mileage Report'!R7,Col_Distance,),MATCH('Everyday Mileage Report'!R8,Row_Distance,))),0,INDEX(DB_Distance,MATCH('Everyday Mileage Report'!R7,Col_Distance,),MATCH('Everyday Mileage Report'!R8,Row_Distance,)))</f>
        <v>0</v>
      </c>
      <c r="W36" s="74">
        <f>IF(ISERROR(INDEX(DB_Distance,MATCH('Everyday Mileage Report'!S7,Col_Distance,),MATCH('Everyday Mileage Report'!S8,Row_Distance,))),0,INDEX(DB_Distance,MATCH('Everyday Mileage Report'!S7,Col_Distance,),MATCH('Everyday Mileage Report'!S8,Row_Distance,)))</f>
        <v>0</v>
      </c>
      <c r="X36" s="74">
        <f>IF(ISERROR(INDEX(DB_Distance,MATCH('Everyday Mileage Report'!T7,Col_Distance,),MATCH('Everyday Mileage Report'!T8,Row_Distance,))),0,INDEX(DB_Distance,MATCH('Everyday Mileage Report'!T7,Col_Distance,),MATCH('Everyday Mileage Report'!T8,Row_Distance,)))</f>
        <v>0</v>
      </c>
      <c r="Y36" s="74">
        <f>IF(ISERROR(INDEX(DB_Distance,MATCH('Everyday Mileage Report'!U7,Col_Distance,),MATCH('Everyday Mileage Report'!U8,Row_Distance,))),0,INDEX(DB_Distance,MATCH('Everyday Mileage Report'!U7,Col_Distance,),MATCH('Everyday Mileage Report'!U8,Row_Distance,)))</f>
        <v>0</v>
      </c>
      <c r="Z36" s="74">
        <f>IF(ISERROR(INDEX(DB_Distance,MATCH('Everyday Mileage Report'!V7,Col_Distance,),MATCH('Everyday Mileage Report'!V8,Row_Distance,))),0,INDEX(DB_Distance,MATCH('Everyday Mileage Report'!V7,Col_Distance,),MATCH('Everyday Mileage Report'!V8,Row_Distance,)))</f>
        <v>0</v>
      </c>
      <c r="AA36" s="74">
        <f>IF(ISERROR(INDEX(DB_Distance,MATCH('Everyday Mileage Report'!W7,Col_Distance,),MATCH('Everyday Mileage Report'!W8,Row_Distance,))),0,INDEX(DB_Distance,MATCH('Everyday Mileage Report'!W7,Col_Distance,),MATCH('Everyday Mileage Report'!W8,Row_Distance,)))</f>
        <v>0</v>
      </c>
      <c r="AB36" s="74">
        <f>IF(ISERROR(INDEX(DB_Distance,MATCH('Everyday Mileage Report'!X7,Col_Distance,),MATCH('Everyday Mileage Report'!X8,Row_Distance,))),0,INDEX(DB_Distance,MATCH('Everyday Mileage Report'!X7,Col_Distance,),MATCH('Everyday Mileage Report'!X8,Row_Distance,)))</f>
        <v>0</v>
      </c>
      <c r="AC36" s="74">
        <f>IF(ISERROR(INDEX(DB_Distance,MATCH('Everyday Mileage Report'!Y7,Col_Distance,),MATCH('Everyday Mileage Report'!Y8,Row_Distance,))),0,INDEX(DB_Distance,MATCH('Everyday Mileage Report'!Y7,Col_Distance,),MATCH('Everyday Mileage Report'!Y8,Row_Distance,)))</f>
        <v>0</v>
      </c>
      <c r="AD36" s="74">
        <f>IF(ISERROR(INDEX(DB_Distance,MATCH('Everyday Mileage Report'!Z7,Col_Distance,),MATCH('Everyday Mileage Report'!Z8,Row_Distance,))),0,INDEX(DB_Distance,MATCH('Everyday Mileage Report'!Z7,Col_Distance,),MATCH('Everyday Mileage Report'!Z8,Row_Distance,)))</f>
        <v>0</v>
      </c>
      <c r="AE36" s="74">
        <f>IF(ISERROR(INDEX(DB_Distance,MATCH('Everyday Mileage Report'!AA7,Col_Distance,),MATCH('Everyday Mileage Report'!AA8,Row_Distance,))),0,INDEX(DB_Distance,MATCH('Everyday Mileage Report'!AA7,Col_Distance,),MATCH('Everyday Mileage Report'!AA8,Row_Distance,)))</f>
        <v>0</v>
      </c>
      <c r="AF36" s="74">
        <f>IF(ISERROR(INDEX(DB_Distance,MATCH('Everyday Mileage Report'!AB7,Col_Distance,),MATCH('Everyday Mileage Report'!AB8,Row_Distance,))),0,INDEX(DB_Distance,MATCH('Everyday Mileage Report'!AB7,Col_Distance,),MATCH('Everyday Mileage Report'!AB8,Row_Distance,)))</f>
        <v>0</v>
      </c>
      <c r="AG36" s="74">
        <f>IF(ISERROR(INDEX(DB_Distance,MATCH('Everyday Mileage Report'!AC7,Col_Distance,),MATCH('Everyday Mileage Report'!AC8,Row_Distance,))),0,INDEX(DB_Distance,MATCH('Everyday Mileage Report'!AC7,Col_Distance,),MATCH('Everyday Mileage Report'!AC8,Row_Distance,)))</f>
        <v>0</v>
      </c>
      <c r="AH36" s="74">
        <f>IF(ISERROR(INDEX(DB_Distance,MATCH('Everyday Mileage Report'!AD7,Col_Distance,),MATCH('Everyday Mileage Report'!AD8,Row_Distance,))),0,INDEX(DB_Distance,MATCH('Everyday Mileage Report'!AD7,Col_Distance,),MATCH('Everyday Mileage Report'!AD8,Row_Distance,)))</f>
        <v>0</v>
      </c>
      <c r="AI36" s="74">
        <f>IF(ISERROR(INDEX(DB_Distance,MATCH('Everyday Mileage Report'!AE7,Col_Distance,),MATCH('Everyday Mileage Report'!AE8,Row_Distance,))),0,INDEX(DB_Distance,MATCH('Everyday Mileage Report'!AE7,Col_Distance,),MATCH('Everyday Mileage Report'!AE8,Row_Distance,)))</f>
        <v>0</v>
      </c>
      <c r="AJ36" s="74">
        <f>IF(ISERROR(INDEX(DB_Distance,MATCH('Everyday Mileage Report'!AF7,Col_Distance,),MATCH('Everyday Mileage Report'!AF8,Row_Distance,))),0,INDEX(DB_Distance,MATCH('Everyday Mileage Report'!AF7,Col_Distance,),MATCH('Everyday Mileage Report'!AF8,Row_Distance,)))</f>
        <v>0</v>
      </c>
      <c r="AK36" s="74">
        <f>IF(ISERROR(INDEX(DB_Distance,MATCH('Everyday Mileage Report'!AG7,Col_Distance,),MATCH('Everyday Mileage Report'!AG8,Row_Distance,))),0,INDEX(DB_Distance,MATCH('Everyday Mileage Report'!AG7,Col_Distance,),MATCH('Everyday Mileage Report'!AG8,Row_Distance,)))</f>
        <v>0</v>
      </c>
      <c r="AL36" s="74">
        <f>IF(ISERROR(INDEX(DB_Distance,MATCH('Everyday Mileage Report'!AH7,Col_Distance,),MATCH('Everyday Mileage Report'!AH8,Row_Distance,))),0,INDEX(DB_Distance,MATCH('Everyday Mileage Report'!AH7,Col_Distance,),MATCH('Everyday Mileage Report'!AH8,Row_Distance,)))</f>
        <v>0</v>
      </c>
      <c r="AM36" s="75">
        <f>IF(ISERROR(INDEX(DB_Distance,MATCH('Everyday Mileage Report'!AI7,Col_Distance,),MATCH('Everyday Mileage Report'!AI8,Row_Distance,))),0,INDEX(DB_Distance,MATCH('Everyday Mileage Report'!AI7,Col_Distance,),MATCH('Everyday Mileage Report'!AI8,Row_Distance,)))</f>
        <v>0</v>
      </c>
      <c r="AO36" s="70" t="s">
        <v>217</v>
      </c>
      <c r="AP36" s="72" t="s">
        <v>219</v>
      </c>
      <c r="AQ36" s="189"/>
      <c r="AR36" s="197"/>
      <c r="AS36" s="193"/>
      <c r="AT36" s="193"/>
      <c r="AU36" s="193"/>
      <c r="AV36" s="194"/>
    </row>
    <row r="37" spans="2:48" ht="15" customHeight="1" x14ac:dyDescent="0.25">
      <c r="B37" s="197"/>
      <c r="C37" s="193"/>
      <c r="D37" s="193"/>
      <c r="E37" s="193"/>
      <c r="F37" s="193"/>
      <c r="G37" s="194"/>
      <c r="H37" s="95" t="s">
        <v>71</v>
      </c>
      <c r="I37" s="74">
        <f>IF(ISERROR(INDEX(DB_Distance,MATCH('Everyday Mileage Report'!E9,Col_Distance,),MATCH('Everyday Mileage Report'!E10,Row_Distance,))),0,INDEX(DB_Distance,MATCH('Everyday Mileage Report'!E9,Col_Distance,),MATCH('Everyday Mileage Report'!E10,Row_Distance,)))</f>
        <v>0</v>
      </c>
      <c r="J37" s="74">
        <f>IF(ISERROR(INDEX(DB_Distance,MATCH('Everyday Mileage Report'!F9,Col_Distance,),MATCH('Everyday Mileage Report'!F10,Row_Distance,))),0,INDEX(DB_Distance,MATCH('Everyday Mileage Report'!F9,Col_Distance,),MATCH('Everyday Mileage Report'!F10,Row_Distance,)))</f>
        <v>0</v>
      </c>
      <c r="K37" s="74">
        <f>IF(ISERROR(INDEX(DB_Distance,MATCH('Everyday Mileage Report'!G9,Col_Distance,),MATCH('Everyday Mileage Report'!G10,Row_Distance,))),0,INDEX(DB_Distance,MATCH('Everyday Mileage Report'!G9,Col_Distance,),MATCH('Everyday Mileage Report'!G10,Row_Distance,)))</f>
        <v>0</v>
      </c>
      <c r="L37" s="74">
        <f>IF(ISERROR(INDEX(DB_Distance,MATCH('Everyday Mileage Report'!H9,Col_Distance,),MATCH('Everyday Mileage Report'!H10,Row_Distance,))),0,INDEX(DB_Distance,MATCH('Everyday Mileage Report'!H9,Col_Distance,),MATCH('Everyday Mileage Report'!H10,Row_Distance,)))</f>
        <v>0</v>
      </c>
      <c r="M37" s="74">
        <f>IF(ISERROR(INDEX(DB_Distance,MATCH('Everyday Mileage Report'!I9,Col_Distance,),MATCH('Everyday Mileage Report'!I10,Row_Distance,))),0,INDEX(DB_Distance,MATCH('Everyday Mileage Report'!I9,Col_Distance,),MATCH('Everyday Mileage Report'!I10,Row_Distance,)))</f>
        <v>0</v>
      </c>
      <c r="N37" s="74">
        <f>IF(ISERROR(INDEX(DB_Distance,MATCH('Everyday Mileage Report'!J9,Col_Distance,),MATCH('Everyday Mileage Report'!J10,Row_Distance,))),0,INDEX(DB_Distance,MATCH('Everyday Mileage Report'!J9,Col_Distance,),MATCH('Everyday Mileage Report'!J10,Row_Distance,)))</f>
        <v>0</v>
      </c>
      <c r="O37" s="74">
        <f>IF(ISERROR(INDEX(DB_Distance,MATCH('Everyday Mileage Report'!K9,Col_Distance,),MATCH('Everyday Mileage Report'!K10,Row_Distance,))),0,INDEX(DB_Distance,MATCH('Everyday Mileage Report'!K9,Col_Distance,),MATCH('Everyday Mileage Report'!K10,Row_Distance,)))</f>
        <v>0</v>
      </c>
      <c r="P37" s="74">
        <f>IF(ISERROR(INDEX(DB_Distance,MATCH('Everyday Mileage Report'!L9,Col_Distance,),MATCH('Everyday Mileage Report'!L10,Row_Distance,))),0,INDEX(DB_Distance,MATCH('Everyday Mileage Report'!L9,Col_Distance,),MATCH('Everyday Mileage Report'!L10,Row_Distance,)))</f>
        <v>0</v>
      </c>
      <c r="Q37" s="74">
        <f>IF(ISERROR(INDEX(DB_Distance,MATCH('Everyday Mileage Report'!M9,Col_Distance,),MATCH('Everyday Mileage Report'!M10,Row_Distance,))),0,INDEX(DB_Distance,MATCH('Everyday Mileage Report'!M9,Col_Distance,),MATCH('Everyday Mileage Report'!M10,Row_Distance,)))</f>
        <v>0</v>
      </c>
      <c r="R37" s="74">
        <f>IF(ISERROR(INDEX(DB_Distance,MATCH('Everyday Mileage Report'!N9,Col_Distance,),MATCH('Everyday Mileage Report'!N10,Row_Distance,))),0,INDEX(DB_Distance,MATCH('Everyday Mileage Report'!N9,Col_Distance,),MATCH('Everyday Mileage Report'!N10,Row_Distance,)))</f>
        <v>0</v>
      </c>
      <c r="S37" s="74">
        <f>IF(ISERROR(INDEX(DB_Distance,MATCH('Everyday Mileage Report'!O9,Col_Distance,),MATCH('Everyday Mileage Report'!O10,Row_Distance,))),0,INDEX(DB_Distance,MATCH('Everyday Mileage Report'!O9,Col_Distance,),MATCH('Everyday Mileage Report'!O10,Row_Distance,)))</f>
        <v>0</v>
      </c>
      <c r="T37" s="74">
        <f>IF(ISERROR(INDEX(DB_Distance,MATCH('Everyday Mileage Report'!P9,Col_Distance,),MATCH('Everyday Mileage Report'!P10,Row_Distance,))),0,INDEX(DB_Distance,MATCH('Everyday Mileage Report'!P9,Col_Distance,),MATCH('Everyday Mileage Report'!P10,Row_Distance,)))</f>
        <v>0</v>
      </c>
      <c r="U37" s="74">
        <f>IF(ISERROR(INDEX(DB_Distance,MATCH('Everyday Mileage Report'!Q9,Col_Distance,),MATCH('Everyday Mileage Report'!Q10,Row_Distance,))),0,INDEX(DB_Distance,MATCH('Everyday Mileage Report'!Q9,Col_Distance,),MATCH('Everyday Mileage Report'!Q10,Row_Distance,)))</f>
        <v>0</v>
      </c>
      <c r="V37" s="74">
        <f>IF(ISERROR(INDEX(DB_Distance,MATCH('Everyday Mileage Report'!R9,Col_Distance,),MATCH('Everyday Mileage Report'!R10,Row_Distance,))),0,INDEX(DB_Distance,MATCH('Everyday Mileage Report'!R9,Col_Distance,),MATCH('Everyday Mileage Report'!R10,Row_Distance,)))</f>
        <v>0</v>
      </c>
      <c r="W37" s="74">
        <f>IF(ISERROR(INDEX(DB_Distance,MATCH('Everyday Mileage Report'!S9,Col_Distance,),MATCH('Everyday Mileage Report'!S10,Row_Distance,))),0,INDEX(DB_Distance,MATCH('Everyday Mileage Report'!S9,Col_Distance,),MATCH('Everyday Mileage Report'!S10,Row_Distance,)))</f>
        <v>0</v>
      </c>
      <c r="X37" s="74">
        <f>IF(ISERROR(INDEX(DB_Distance,MATCH('Everyday Mileage Report'!T9,Col_Distance,),MATCH('Everyday Mileage Report'!T10,Row_Distance,))),0,INDEX(DB_Distance,MATCH('Everyday Mileage Report'!T9,Col_Distance,),MATCH('Everyday Mileage Report'!T10,Row_Distance,)))</f>
        <v>0</v>
      </c>
      <c r="Y37" s="74">
        <f>IF(ISERROR(INDEX(DB_Distance,MATCH('Everyday Mileage Report'!U9,Col_Distance,),MATCH('Everyday Mileage Report'!U10,Row_Distance,))),0,INDEX(DB_Distance,MATCH('Everyday Mileage Report'!U9,Col_Distance,),MATCH('Everyday Mileage Report'!U10,Row_Distance,)))</f>
        <v>0</v>
      </c>
      <c r="Z37" s="74">
        <f>IF(ISERROR(INDEX(DB_Distance,MATCH('Everyday Mileage Report'!V9,Col_Distance,),MATCH('Everyday Mileage Report'!V10,Row_Distance,))),0,INDEX(DB_Distance,MATCH('Everyday Mileage Report'!V9,Col_Distance,),MATCH('Everyday Mileage Report'!V10,Row_Distance,)))</f>
        <v>0</v>
      </c>
      <c r="AA37" s="74">
        <f>IF(ISERROR(INDEX(DB_Distance,MATCH('Everyday Mileage Report'!W9,Col_Distance,),MATCH('Everyday Mileage Report'!W10,Row_Distance,))),0,INDEX(DB_Distance,MATCH('Everyday Mileage Report'!W9,Col_Distance,),MATCH('Everyday Mileage Report'!W10,Row_Distance,)))</f>
        <v>0</v>
      </c>
      <c r="AB37" s="74">
        <f>IF(ISERROR(INDEX(DB_Distance,MATCH('Everyday Mileage Report'!X9,Col_Distance,),MATCH('Everyday Mileage Report'!X10,Row_Distance,))),0,INDEX(DB_Distance,MATCH('Everyday Mileage Report'!X9,Col_Distance,),MATCH('Everyday Mileage Report'!X10,Row_Distance,)))</f>
        <v>0</v>
      </c>
      <c r="AC37" s="74">
        <f>IF(ISERROR(INDEX(DB_Distance,MATCH('Everyday Mileage Report'!Y9,Col_Distance,),MATCH('Everyday Mileage Report'!Y10,Row_Distance,))),0,INDEX(DB_Distance,MATCH('Everyday Mileage Report'!Y9,Col_Distance,),MATCH('Everyday Mileage Report'!Y10,Row_Distance,)))</f>
        <v>0</v>
      </c>
      <c r="AD37" s="74">
        <f>IF(ISERROR(INDEX(DB_Distance,MATCH('Everyday Mileage Report'!Z9,Col_Distance,),MATCH('Everyday Mileage Report'!Z10,Row_Distance,))),0,INDEX(DB_Distance,MATCH('Everyday Mileage Report'!Z9,Col_Distance,),MATCH('Everyday Mileage Report'!Z10,Row_Distance,)))</f>
        <v>0</v>
      </c>
      <c r="AE37" s="74">
        <f>IF(ISERROR(INDEX(DB_Distance,MATCH('Everyday Mileage Report'!AA9,Col_Distance,),MATCH('Everyday Mileage Report'!AA10,Row_Distance,))),0,INDEX(DB_Distance,MATCH('Everyday Mileage Report'!AA9,Col_Distance,),MATCH('Everyday Mileage Report'!AA10,Row_Distance,)))</f>
        <v>0</v>
      </c>
      <c r="AF37" s="74">
        <f>IF(ISERROR(INDEX(DB_Distance,MATCH('Everyday Mileage Report'!AB9,Col_Distance,),MATCH('Everyday Mileage Report'!AB10,Row_Distance,))),0,INDEX(DB_Distance,MATCH('Everyday Mileage Report'!AB9,Col_Distance,),MATCH('Everyday Mileage Report'!AB10,Row_Distance,)))</f>
        <v>0</v>
      </c>
      <c r="AG37" s="74">
        <f>IF(ISERROR(INDEX(DB_Distance,MATCH('Everyday Mileage Report'!AC9,Col_Distance,),MATCH('Everyday Mileage Report'!AC10,Row_Distance,))),0,INDEX(DB_Distance,MATCH('Everyday Mileage Report'!AC9,Col_Distance,),MATCH('Everyday Mileage Report'!AC10,Row_Distance,)))</f>
        <v>0</v>
      </c>
      <c r="AH37" s="74">
        <f>IF(ISERROR(INDEX(DB_Distance,MATCH('Everyday Mileage Report'!AD9,Col_Distance,),MATCH('Everyday Mileage Report'!AD10,Row_Distance,))),0,INDEX(DB_Distance,MATCH('Everyday Mileage Report'!AD9,Col_Distance,),MATCH('Everyday Mileage Report'!AD10,Row_Distance,)))</f>
        <v>0</v>
      </c>
      <c r="AI37" s="74">
        <f>IF(ISERROR(INDEX(DB_Distance,MATCH('Everyday Mileage Report'!AE9,Col_Distance,),MATCH('Everyday Mileage Report'!AE10,Row_Distance,))),0,INDEX(DB_Distance,MATCH('Everyday Mileage Report'!AE9,Col_Distance,),MATCH('Everyday Mileage Report'!AE10,Row_Distance,)))</f>
        <v>0</v>
      </c>
      <c r="AJ37" s="74">
        <f>IF(ISERROR(INDEX(DB_Distance,MATCH('Everyday Mileage Report'!AF9,Col_Distance,),MATCH('Everyday Mileage Report'!AF10,Row_Distance,))),0,INDEX(DB_Distance,MATCH('Everyday Mileage Report'!AF9,Col_Distance,),MATCH('Everyday Mileage Report'!AF10,Row_Distance,)))</f>
        <v>0</v>
      </c>
      <c r="AK37" s="74">
        <f>IF(ISERROR(INDEX(DB_Distance,MATCH('Everyday Mileage Report'!AG9,Col_Distance,),MATCH('Everyday Mileage Report'!AG10,Row_Distance,))),0,INDEX(DB_Distance,MATCH('Everyday Mileage Report'!AG9,Col_Distance,),MATCH('Everyday Mileage Report'!AG10,Row_Distance,)))</f>
        <v>0</v>
      </c>
      <c r="AL37" s="74">
        <f>IF(ISERROR(INDEX(DB_Distance,MATCH('Everyday Mileage Report'!AH9,Col_Distance,),MATCH('Everyday Mileage Report'!AH10,Row_Distance,))),0,INDEX(DB_Distance,MATCH('Everyday Mileage Report'!AH9,Col_Distance,),MATCH('Everyday Mileage Report'!AH10,Row_Distance,)))</f>
        <v>0</v>
      </c>
      <c r="AM37" s="75">
        <f>IF(ISERROR(INDEX(DB_Distance,MATCH('Everyday Mileage Report'!AI9,Col_Distance,),MATCH('Everyday Mileage Report'!AI10,Row_Distance,))),0,INDEX(DB_Distance,MATCH('Everyday Mileage Report'!AI9,Col_Distance,),MATCH('Everyday Mileage Report'!AI10,Row_Distance,)))</f>
        <v>0</v>
      </c>
      <c r="AO37" s="70" t="s">
        <v>100</v>
      </c>
      <c r="AP37" s="72" t="s">
        <v>59</v>
      </c>
      <c r="AQ37" s="189"/>
      <c r="AR37" s="197"/>
      <c r="AS37" s="193"/>
      <c r="AT37" s="193"/>
      <c r="AU37" s="193"/>
      <c r="AV37" s="194"/>
    </row>
    <row r="38" spans="2:48" ht="15" customHeight="1" x14ac:dyDescent="0.25">
      <c r="B38" s="197"/>
      <c r="C38" s="193"/>
      <c r="D38" s="193"/>
      <c r="E38" s="193"/>
      <c r="F38" s="193"/>
      <c r="G38" s="194"/>
      <c r="H38" s="95" t="s">
        <v>72</v>
      </c>
      <c r="I38" s="74">
        <f>IF(ISERROR(INDEX(DB_Distance,MATCH('Everyday Mileage Report'!E11,Col_Distance,),MATCH('Everyday Mileage Report'!E12,Row_Distance,))),0,INDEX(DB_Distance,MATCH('Everyday Mileage Report'!E11,Col_Distance,),MATCH('Everyday Mileage Report'!E12,Row_Distance,)))</f>
        <v>0</v>
      </c>
      <c r="J38" s="74">
        <f>IF(ISERROR(INDEX(DB_Distance,MATCH('Everyday Mileage Report'!F11,Col_Distance,),MATCH('Everyday Mileage Report'!F12,Row_Distance,))),0,INDEX(DB_Distance,MATCH('Everyday Mileage Report'!F11,Col_Distance,),MATCH('Everyday Mileage Report'!F12,Row_Distance,)))</f>
        <v>0</v>
      </c>
      <c r="K38" s="74">
        <f>IF(ISERROR(INDEX(DB_Distance,MATCH('Everyday Mileage Report'!G11,Col_Distance,),MATCH('Everyday Mileage Report'!G12,Row_Distance,))),0,INDEX(DB_Distance,MATCH('Everyday Mileage Report'!G11,Col_Distance,),MATCH('Everyday Mileage Report'!G12,Row_Distance,)))</f>
        <v>0</v>
      </c>
      <c r="L38" s="74">
        <f>IF(ISERROR(INDEX(DB_Distance,MATCH('Everyday Mileage Report'!H11,Col_Distance,),MATCH('Everyday Mileage Report'!H12,Row_Distance,))),0,INDEX(DB_Distance,MATCH('Everyday Mileage Report'!H11,Col_Distance,),MATCH('Everyday Mileage Report'!H12,Row_Distance,)))</f>
        <v>0</v>
      </c>
      <c r="M38" s="74">
        <f>IF(ISERROR(INDEX(DB_Distance,MATCH('Everyday Mileage Report'!I11,Col_Distance,),MATCH('Everyday Mileage Report'!I12,Row_Distance,))),0,INDEX(DB_Distance,MATCH('Everyday Mileage Report'!I11,Col_Distance,),MATCH('Everyday Mileage Report'!I12,Row_Distance,)))</f>
        <v>0</v>
      </c>
      <c r="N38" s="74">
        <f>IF(ISERROR(INDEX(DB_Distance,MATCH('Everyday Mileage Report'!J11,Col_Distance,),MATCH('Everyday Mileage Report'!J12,Row_Distance,))),0,INDEX(DB_Distance,MATCH('Everyday Mileage Report'!J11,Col_Distance,),MATCH('Everyday Mileage Report'!J12,Row_Distance,)))</f>
        <v>0</v>
      </c>
      <c r="O38" s="74">
        <f>IF(ISERROR(INDEX(DB_Distance,MATCH('Everyday Mileage Report'!K11,Col_Distance,),MATCH('Everyday Mileage Report'!K12,Row_Distance,))),0,INDEX(DB_Distance,MATCH('Everyday Mileage Report'!K11,Col_Distance,),MATCH('Everyday Mileage Report'!K12,Row_Distance,)))</f>
        <v>0</v>
      </c>
      <c r="P38" s="74">
        <f>IF(ISERROR(INDEX(DB_Distance,MATCH('Everyday Mileage Report'!L11,Col_Distance,),MATCH('Everyday Mileage Report'!L12,Row_Distance,))),0,INDEX(DB_Distance,MATCH('Everyday Mileage Report'!L11,Col_Distance,),MATCH('Everyday Mileage Report'!L12,Row_Distance,)))</f>
        <v>0</v>
      </c>
      <c r="Q38" s="74">
        <f>IF(ISERROR(INDEX(DB_Distance,MATCH('Everyday Mileage Report'!M11,Col_Distance,),MATCH('Everyday Mileage Report'!M12,Row_Distance,))),0,INDEX(DB_Distance,MATCH('Everyday Mileage Report'!M11,Col_Distance,),MATCH('Everyday Mileage Report'!M12,Row_Distance,)))</f>
        <v>0</v>
      </c>
      <c r="R38" s="74">
        <f>IF(ISERROR(INDEX(DB_Distance,MATCH('Everyday Mileage Report'!N11,Col_Distance,),MATCH('Everyday Mileage Report'!N12,Row_Distance,))),0,INDEX(DB_Distance,MATCH('Everyday Mileage Report'!N11,Col_Distance,),MATCH('Everyday Mileage Report'!N12,Row_Distance,)))</f>
        <v>0</v>
      </c>
      <c r="S38" s="74">
        <f>IF(ISERROR(INDEX(DB_Distance,MATCH('Everyday Mileage Report'!O11,Col_Distance,),MATCH('Everyday Mileage Report'!O12,Row_Distance,))),0,INDEX(DB_Distance,MATCH('Everyday Mileage Report'!O11,Col_Distance,),MATCH('Everyday Mileage Report'!O12,Row_Distance,)))</f>
        <v>0</v>
      </c>
      <c r="T38" s="74">
        <f>IF(ISERROR(INDEX(DB_Distance,MATCH('Everyday Mileage Report'!P11,Col_Distance,),MATCH('Everyday Mileage Report'!P12,Row_Distance,))),0,INDEX(DB_Distance,MATCH('Everyday Mileage Report'!P11,Col_Distance,),MATCH('Everyday Mileage Report'!P12,Row_Distance,)))</f>
        <v>0</v>
      </c>
      <c r="U38" s="74">
        <f>IF(ISERROR(INDEX(DB_Distance,MATCH('Everyday Mileage Report'!Q11,Col_Distance,),MATCH('Everyday Mileage Report'!Q12,Row_Distance,))),0,INDEX(DB_Distance,MATCH('Everyday Mileage Report'!Q11,Col_Distance,),MATCH('Everyday Mileage Report'!Q12,Row_Distance,)))</f>
        <v>0</v>
      </c>
      <c r="V38" s="74">
        <f>IF(ISERROR(INDEX(DB_Distance,MATCH('Everyday Mileage Report'!R11,Col_Distance,),MATCH('Everyday Mileage Report'!R12,Row_Distance,))),0,INDEX(DB_Distance,MATCH('Everyday Mileage Report'!R11,Col_Distance,),MATCH('Everyday Mileage Report'!R12,Row_Distance,)))</f>
        <v>0</v>
      </c>
      <c r="W38" s="74">
        <f>IF(ISERROR(INDEX(DB_Distance,MATCH('Everyday Mileage Report'!S11,Col_Distance,),MATCH('Everyday Mileage Report'!S12,Row_Distance,))),0,INDEX(DB_Distance,MATCH('Everyday Mileage Report'!S11,Col_Distance,),MATCH('Everyday Mileage Report'!S12,Row_Distance,)))</f>
        <v>0</v>
      </c>
      <c r="X38" s="74">
        <f>IF(ISERROR(INDEX(DB_Distance,MATCH('Everyday Mileage Report'!T11,Col_Distance,),MATCH('Everyday Mileage Report'!T12,Row_Distance,))),0,INDEX(DB_Distance,MATCH('Everyday Mileage Report'!T11,Col_Distance,),MATCH('Everyday Mileage Report'!T12,Row_Distance,)))</f>
        <v>0</v>
      </c>
      <c r="Y38" s="74">
        <f>IF(ISERROR(INDEX(DB_Distance,MATCH('Everyday Mileage Report'!U11,Col_Distance,),MATCH('Everyday Mileage Report'!U12,Row_Distance,))),0,INDEX(DB_Distance,MATCH('Everyday Mileage Report'!U11,Col_Distance,),MATCH('Everyday Mileage Report'!U12,Row_Distance,)))</f>
        <v>0</v>
      </c>
      <c r="Z38" s="74">
        <f>IF(ISERROR(INDEX(DB_Distance,MATCH('Everyday Mileage Report'!V11,Col_Distance,),MATCH('Everyday Mileage Report'!V12,Row_Distance,))),0,INDEX(DB_Distance,MATCH('Everyday Mileage Report'!V11,Col_Distance,),MATCH('Everyday Mileage Report'!V12,Row_Distance,)))</f>
        <v>0</v>
      </c>
      <c r="AA38" s="74">
        <f>IF(ISERROR(INDEX(DB_Distance,MATCH('Everyday Mileage Report'!W11,Col_Distance,),MATCH('Everyday Mileage Report'!W12,Row_Distance,))),0,INDEX(DB_Distance,MATCH('Everyday Mileage Report'!W11,Col_Distance,),MATCH('Everyday Mileage Report'!W12,Row_Distance,)))</f>
        <v>0</v>
      </c>
      <c r="AB38" s="74">
        <f>IF(ISERROR(INDEX(DB_Distance,MATCH('Everyday Mileage Report'!X11,Col_Distance,),MATCH('Everyday Mileage Report'!X12,Row_Distance,))),0,INDEX(DB_Distance,MATCH('Everyday Mileage Report'!X11,Col_Distance,),MATCH('Everyday Mileage Report'!X12,Row_Distance,)))</f>
        <v>0</v>
      </c>
      <c r="AC38" s="74">
        <f>IF(ISERROR(INDEX(DB_Distance,MATCH('Everyday Mileage Report'!Y11,Col_Distance,),MATCH('Everyday Mileage Report'!Y12,Row_Distance,))),0,INDEX(DB_Distance,MATCH('Everyday Mileage Report'!Y11,Col_Distance,),MATCH('Everyday Mileage Report'!Y12,Row_Distance,)))</f>
        <v>0</v>
      </c>
      <c r="AD38" s="74">
        <f>IF(ISERROR(INDEX(DB_Distance,MATCH('Everyday Mileage Report'!Z11,Col_Distance,),MATCH('Everyday Mileage Report'!Z12,Row_Distance,))),0,INDEX(DB_Distance,MATCH('Everyday Mileage Report'!Z11,Col_Distance,),MATCH('Everyday Mileage Report'!Z12,Row_Distance,)))</f>
        <v>0</v>
      </c>
      <c r="AE38" s="74">
        <f>IF(ISERROR(INDEX(DB_Distance,MATCH('Everyday Mileage Report'!AA11,Col_Distance,),MATCH('Everyday Mileage Report'!AA12,Row_Distance,))),0,INDEX(DB_Distance,MATCH('Everyday Mileage Report'!AA11,Col_Distance,),MATCH('Everyday Mileage Report'!AA12,Row_Distance,)))</f>
        <v>0</v>
      </c>
      <c r="AF38" s="74">
        <f>IF(ISERROR(INDEX(DB_Distance,MATCH('Everyday Mileage Report'!AB11,Col_Distance,),MATCH('Everyday Mileage Report'!AB12,Row_Distance,))),0,INDEX(DB_Distance,MATCH('Everyday Mileage Report'!AB11,Col_Distance,),MATCH('Everyday Mileage Report'!AB12,Row_Distance,)))</f>
        <v>0</v>
      </c>
      <c r="AG38" s="74">
        <f>IF(ISERROR(INDEX(DB_Distance,MATCH('Everyday Mileage Report'!AC11,Col_Distance,),MATCH('Everyday Mileage Report'!AC12,Row_Distance,))),0,INDEX(DB_Distance,MATCH('Everyday Mileage Report'!AC11,Col_Distance,),MATCH('Everyday Mileage Report'!AC12,Row_Distance,)))</f>
        <v>0</v>
      </c>
      <c r="AH38" s="74">
        <f>IF(ISERROR(INDEX(DB_Distance,MATCH('Everyday Mileage Report'!AD11,Col_Distance,),MATCH('Everyday Mileage Report'!AD12,Row_Distance,))),0,INDEX(DB_Distance,MATCH('Everyday Mileage Report'!AD11,Col_Distance,),MATCH('Everyday Mileage Report'!AD12,Row_Distance,)))</f>
        <v>0</v>
      </c>
      <c r="AI38" s="74">
        <f>IF(ISERROR(INDEX(DB_Distance,MATCH('Everyday Mileage Report'!AE11,Col_Distance,),MATCH('Everyday Mileage Report'!AE12,Row_Distance,))),0,INDEX(DB_Distance,MATCH('Everyday Mileage Report'!AE11,Col_Distance,),MATCH('Everyday Mileage Report'!AE12,Row_Distance,)))</f>
        <v>0</v>
      </c>
      <c r="AJ38" s="74">
        <f>IF(ISERROR(INDEX(DB_Distance,MATCH('Everyday Mileage Report'!AF11,Col_Distance,),MATCH('Everyday Mileage Report'!AF12,Row_Distance,))),0,INDEX(DB_Distance,MATCH('Everyday Mileage Report'!AF11,Col_Distance,),MATCH('Everyday Mileage Report'!AF12,Row_Distance,)))</f>
        <v>0</v>
      </c>
      <c r="AK38" s="74">
        <f>IF(ISERROR(INDEX(DB_Distance,MATCH('Everyday Mileage Report'!AG11,Col_Distance,),MATCH('Everyday Mileage Report'!AG12,Row_Distance,))),0,INDEX(DB_Distance,MATCH('Everyday Mileage Report'!AG11,Col_Distance,),MATCH('Everyday Mileage Report'!AG12,Row_Distance,)))</f>
        <v>0</v>
      </c>
      <c r="AL38" s="74">
        <f>IF(ISERROR(INDEX(DB_Distance,MATCH('Everyday Mileage Report'!AH11,Col_Distance,),MATCH('Everyday Mileage Report'!AH12,Row_Distance,))),0,INDEX(DB_Distance,MATCH('Everyday Mileage Report'!AH11,Col_Distance,),MATCH('Everyday Mileage Report'!AH12,Row_Distance,)))</f>
        <v>0</v>
      </c>
      <c r="AM38" s="75">
        <f>IF(ISERROR(INDEX(DB_Distance,MATCH('Everyday Mileage Report'!AI11,Col_Distance,),MATCH('Everyday Mileage Report'!AI12,Row_Distance,))),0,INDEX(DB_Distance,MATCH('Everyday Mileage Report'!AI11,Col_Distance,),MATCH('Everyday Mileage Report'!AI12,Row_Distance,)))</f>
        <v>0</v>
      </c>
      <c r="AO38" s="70" t="s">
        <v>101</v>
      </c>
      <c r="AP38" s="72" t="s">
        <v>102</v>
      </c>
      <c r="AQ38" s="189"/>
      <c r="AR38" s="197"/>
      <c r="AS38" s="193"/>
      <c r="AT38" s="193"/>
      <c r="AU38" s="193"/>
      <c r="AV38" s="194"/>
    </row>
    <row r="39" spans="2:48" ht="15" customHeight="1" thickBot="1" x14ac:dyDescent="0.3">
      <c r="B39" s="197"/>
      <c r="C39" s="193"/>
      <c r="D39" s="193"/>
      <c r="E39" s="193"/>
      <c r="F39" s="193"/>
      <c r="G39" s="194"/>
      <c r="H39" s="95" t="s">
        <v>75</v>
      </c>
      <c r="I39" s="74">
        <f>IF(ISERROR(INDEX(DB_Distance,MATCH('Everyday Mileage Report'!E13,Col_Distance,),MATCH('Everyday Mileage Report'!E14,Row_Distance,))),0,INDEX(DB_Distance,MATCH('Everyday Mileage Report'!E13,Col_Distance,),MATCH('Everyday Mileage Report'!E14,Row_Distance,)))</f>
        <v>0</v>
      </c>
      <c r="J39" s="74">
        <f>IF(ISERROR(INDEX(DB_Distance,MATCH('Everyday Mileage Report'!F13,Col_Distance,),MATCH('Everyday Mileage Report'!F14,Row_Distance,))),0,INDEX(DB_Distance,MATCH('Everyday Mileage Report'!F13,Col_Distance,),MATCH('Everyday Mileage Report'!F14,Row_Distance,)))</f>
        <v>0</v>
      </c>
      <c r="K39" s="74">
        <f>IF(ISERROR(INDEX(DB_Distance,MATCH('Everyday Mileage Report'!G13,Col_Distance,),MATCH('Everyday Mileage Report'!G14,Row_Distance,))),0,INDEX(DB_Distance,MATCH('Everyday Mileage Report'!G13,Col_Distance,),MATCH('Everyday Mileage Report'!G14,Row_Distance,)))</f>
        <v>0</v>
      </c>
      <c r="L39" s="74">
        <f>IF(ISERROR(INDEX(DB_Distance,MATCH('Everyday Mileage Report'!H13,Col_Distance,),MATCH('Everyday Mileage Report'!H14,Row_Distance,))),0,INDEX(DB_Distance,MATCH('Everyday Mileage Report'!H13,Col_Distance,),MATCH('Everyday Mileage Report'!H14,Row_Distance,)))</f>
        <v>0</v>
      </c>
      <c r="M39" s="74">
        <f>IF(ISERROR(INDEX(DB_Distance,MATCH('Everyday Mileage Report'!I13,Col_Distance,),MATCH('Everyday Mileage Report'!I14,Row_Distance,))),0,INDEX(DB_Distance,MATCH('Everyday Mileage Report'!I13,Col_Distance,),MATCH('Everyday Mileage Report'!I14,Row_Distance,)))</f>
        <v>0</v>
      </c>
      <c r="N39" s="74">
        <f>IF(ISERROR(INDEX(DB_Distance,MATCH('Everyday Mileage Report'!J13,Col_Distance,),MATCH('Everyday Mileage Report'!J14,Row_Distance,))),0,INDEX(DB_Distance,MATCH('Everyday Mileage Report'!J13,Col_Distance,),MATCH('Everyday Mileage Report'!J14,Row_Distance,)))</f>
        <v>0</v>
      </c>
      <c r="O39" s="74">
        <f>IF(ISERROR(INDEX(DB_Distance,MATCH('Everyday Mileage Report'!K13,Col_Distance,),MATCH('Everyday Mileage Report'!K14,Row_Distance,))),0,INDEX(DB_Distance,MATCH('Everyday Mileage Report'!K13,Col_Distance,),MATCH('Everyday Mileage Report'!K14,Row_Distance,)))</f>
        <v>0</v>
      </c>
      <c r="P39" s="74">
        <f>IF(ISERROR(INDEX(DB_Distance,MATCH('Everyday Mileage Report'!L13,Col_Distance,),MATCH('Everyday Mileage Report'!L14,Row_Distance,))),0,INDEX(DB_Distance,MATCH('Everyday Mileage Report'!L13,Col_Distance,),MATCH('Everyday Mileage Report'!L14,Row_Distance,)))</f>
        <v>0</v>
      </c>
      <c r="Q39" s="74">
        <f>IF(ISERROR(INDEX(DB_Distance,MATCH('Everyday Mileage Report'!M13,Col_Distance,),MATCH('Everyday Mileage Report'!M14,Row_Distance,))),0,INDEX(DB_Distance,MATCH('Everyday Mileage Report'!M13,Col_Distance,),MATCH('Everyday Mileage Report'!M14,Row_Distance,)))</f>
        <v>0</v>
      </c>
      <c r="R39" s="74">
        <f>IF(ISERROR(INDEX(DB_Distance,MATCH('Everyday Mileage Report'!N13,Col_Distance,),MATCH('Everyday Mileage Report'!N14,Row_Distance,))),0,INDEX(DB_Distance,MATCH('Everyday Mileage Report'!N13,Col_Distance,),MATCH('Everyday Mileage Report'!N14,Row_Distance,)))</f>
        <v>0</v>
      </c>
      <c r="S39" s="74">
        <f>IF(ISERROR(INDEX(DB_Distance,MATCH('Everyday Mileage Report'!O13,Col_Distance,),MATCH('Everyday Mileage Report'!O14,Row_Distance,))),0,INDEX(DB_Distance,MATCH('Everyday Mileage Report'!O13,Col_Distance,),MATCH('Everyday Mileage Report'!O14,Row_Distance,)))</f>
        <v>0</v>
      </c>
      <c r="T39" s="74">
        <f>IF(ISERROR(INDEX(DB_Distance,MATCH('Everyday Mileage Report'!P13,Col_Distance,),MATCH('Everyday Mileage Report'!P14,Row_Distance,))),0,INDEX(DB_Distance,MATCH('Everyday Mileage Report'!P13,Col_Distance,),MATCH('Everyday Mileage Report'!P14,Row_Distance,)))</f>
        <v>0</v>
      </c>
      <c r="U39" s="74">
        <f>IF(ISERROR(INDEX(DB_Distance,MATCH('Everyday Mileage Report'!Q13,Col_Distance,),MATCH('Everyday Mileage Report'!Q14,Row_Distance,))),0,INDEX(DB_Distance,MATCH('Everyday Mileage Report'!Q13,Col_Distance,),MATCH('Everyday Mileage Report'!Q14,Row_Distance,)))</f>
        <v>0</v>
      </c>
      <c r="V39" s="74">
        <f>IF(ISERROR(INDEX(DB_Distance,MATCH('Everyday Mileage Report'!R13,Col_Distance,),MATCH('Everyday Mileage Report'!R14,Row_Distance,))),0,INDEX(DB_Distance,MATCH('Everyday Mileage Report'!R13,Col_Distance,),MATCH('Everyday Mileage Report'!R14,Row_Distance,)))</f>
        <v>0</v>
      </c>
      <c r="W39" s="74">
        <f>IF(ISERROR(INDEX(DB_Distance,MATCH('Everyday Mileage Report'!S13,Col_Distance,),MATCH('Everyday Mileage Report'!S14,Row_Distance,))),0,INDEX(DB_Distance,MATCH('Everyday Mileage Report'!S13,Col_Distance,),MATCH('Everyday Mileage Report'!S14,Row_Distance,)))</f>
        <v>0</v>
      </c>
      <c r="X39" s="74">
        <f>IF(ISERROR(INDEX(DB_Distance,MATCH('Everyday Mileage Report'!T13,Col_Distance,),MATCH('Everyday Mileage Report'!T14,Row_Distance,))),0,INDEX(DB_Distance,MATCH('Everyday Mileage Report'!T13,Col_Distance,),MATCH('Everyday Mileage Report'!T14,Row_Distance,)))</f>
        <v>0</v>
      </c>
      <c r="Y39" s="74">
        <f>IF(ISERROR(INDEX(DB_Distance,MATCH('Everyday Mileage Report'!U13,Col_Distance,),MATCH('Everyday Mileage Report'!U14,Row_Distance,))),0,INDEX(DB_Distance,MATCH('Everyday Mileage Report'!U13,Col_Distance,),MATCH('Everyday Mileage Report'!U14,Row_Distance,)))</f>
        <v>0</v>
      </c>
      <c r="Z39" s="74">
        <f>IF(ISERROR(INDEX(DB_Distance,MATCH('Everyday Mileage Report'!V13,Col_Distance,),MATCH('Everyday Mileage Report'!V14,Row_Distance,))),0,INDEX(DB_Distance,MATCH('Everyday Mileage Report'!V13,Col_Distance,),MATCH('Everyday Mileage Report'!V14,Row_Distance,)))</f>
        <v>0</v>
      </c>
      <c r="AA39" s="74">
        <f>IF(ISERROR(INDEX(DB_Distance,MATCH('Everyday Mileage Report'!W13,Col_Distance,),MATCH('Everyday Mileage Report'!W14,Row_Distance,))),0,INDEX(DB_Distance,MATCH('Everyday Mileage Report'!W13,Col_Distance,),MATCH('Everyday Mileage Report'!W14,Row_Distance,)))</f>
        <v>0</v>
      </c>
      <c r="AB39" s="74">
        <f>IF(ISERROR(INDEX(DB_Distance,MATCH('Everyday Mileage Report'!X13,Col_Distance,),MATCH('Everyday Mileage Report'!X14,Row_Distance,))),0,INDEX(DB_Distance,MATCH('Everyday Mileage Report'!X13,Col_Distance,),MATCH('Everyday Mileage Report'!X14,Row_Distance,)))</f>
        <v>0</v>
      </c>
      <c r="AC39" s="74">
        <f>IF(ISERROR(INDEX(DB_Distance,MATCH('Everyday Mileage Report'!Y13,Col_Distance,),MATCH('Everyday Mileage Report'!Y14,Row_Distance,))),0,INDEX(DB_Distance,MATCH('Everyday Mileage Report'!Y13,Col_Distance,),MATCH('Everyday Mileage Report'!Y14,Row_Distance,)))</f>
        <v>0</v>
      </c>
      <c r="AD39" s="74">
        <f>IF(ISERROR(INDEX(DB_Distance,MATCH('Everyday Mileage Report'!Z13,Col_Distance,),MATCH('Everyday Mileage Report'!Z14,Row_Distance,))),0,INDEX(DB_Distance,MATCH('Everyday Mileage Report'!Z13,Col_Distance,),MATCH('Everyday Mileage Report'!Z14,Row_Distance,)))</f>
        <v>0</v>
      </c>
      <c r="AE39" s="74">
        <f>IF(ISERROR(INDEX(DB_Distance,MATCH('Everyday Mileage Report'!AA13,Col_Distance,),MATCH('Everyday Mileage Report'!AA14,Row_Distance,))),0,INDEX(DB_Distance,MATCH('Everyday Mileage Report'!AA13,Col_Distance,),MATCH('Everyday Mileage Report'!AA14,Row_Distance,)))</f>
        <v>0</v>
      </c>
      <c r="AF39" s="74">
        <f>IF(ISERROR(INDEX(DB_Distance,MATCH('Everyday Mileage Report'!AB13,Col_Distance,),MATCH('Everyday Mileage Report'!AB14,Row_Distance,))),0,INDEX(DB_Distance,MATCH('Everyday Mileage Report'!AB13,Col_Distance,),MATCH('Everyday Mileage Report'!AB14,Row_Distance,)))</f>
        <v>0</v>
      </c>
      <c r="AG39" s="74">
        <f>IF(ISERROR(INDEX(DB_Distance,MATCH('Everyday Mileage Report'!AC13,Col_Distance,),MATCH('Everyday Mileage Report'!AC14,Row_Distance,))),0,INDEX(DB_Distance,MATCH('Everyday Mileage Report'!AC13,Col_Distance,),MATCH('Everyday Mileage Report'!AC14,Row_Distance,)))</f>
        <v>0</v>
      </c>
      <c r="AH39" s="74">
        <f>IF(ISERROR(INDEX(DB_Distance,MATCH('Everyday Mileage Report'!AD13,Col_Distance,),MATCH('Everyday Mileage Report'!AD14,Row_Distance,))),0,INDEX(DB_Distance,MATCH('Everyday Mileage Report'!AD13,Col_Distance,),MATCH('Everyday Mileage Report'!AD14,Row_Distance,)))</f>
        <v>0</v>
      </c>
      <c r="AI39" s="74">
        <f>IF(ISERROR(INDEX(DB_Distance,MATCH('Everyday Mileage Report'!AE13,Col_Distance,),MATCH('Everyday Mileage Report'!AE14,Row_Distance,))),0,INDEX(DB_Distance,MATCH('Everyday Mileage Report'!AE13,Col_Distance,),MATCH('Everyday Mileage Report'!AE14,Row_Distance,)))</f>
        <v>0</v>
      </c>
      <c r="AJ39" s="74">
        <f>IF(ISERROR(INDEX(DB_Distance,MATCH('Everyday Mileage Report'!AF13,Col_Distance,),MATCH('Everyday Mileage Report'!AF14,Row_Distance,))),0,INDEX(DB_Distance,MATCH('Everyday Mileage Report'!AF13,Col_Distance,),MATCH('Everyday Mileage Report'!AF14,Row_Distance,)))</f>
        <v>0</v>
      </c>
      <c r="AK39" s="74">
        <f>IF(ISERROR(INDEX(DB_Distance,MATCH('Everyday Mileage Report'!AG13,Col_Distance,),MATCH('Everyday Mileage Report'!AG14,Row_Distance,))),0,INDEX(DB_Distance,MATCH('Everyday Mileage Report'!AG13,Col_Distance,),MATCH('Everyday Mileage Report'!AG14,Row_Distance,)))</f>
        <v>0</v>
      </c>
      <c r="AL39" s="74">
        <f>IF(ISERROR(INDEX(DB_Distance,MATCH('Everyday Mileage Report'!AH13,Col_Distance,),MATCH('Everyday Mileage Report'!AH14,Row_Distance,))),0,INDEX(DB_Distance,MATCH('Everyday Mileage Report'!AH13,Col_Distance,),MATCH('Everyday Mileage Report'!AH14,Row_Distance,)))</f>
        <v>0</v>
      </c>
      <c r="AM39" s="75">
        <f>IF(ISERROR(INDEX(DB_Distance,MATCH('Everyday Mileage Report'!AI13,Col_Distance,),MATCH('Everyday Mileage Report'!AI14,Row_Distance,))),0,INDEX(DB_Distance,MATCH('Everyday Mileage Report'!AI13,Col_Distance,),MATCH('Everyday Mileage Report'!AI14,Row_Distance,)))</f>
        <v>0</v>
      </c>
      <c r="AO39" s="199" t="s">
        <v>103</v>
      </c>
      <c r="AP39" s="125" t="s">
        <v>104</v>
      </c>
      <c r="AQ39" s="189"/>
      <c r="AR39" s="197"/>
      <c r="AS39" s="193"/>
      <c r="AT39" s="193"/>
      <c r="AU39" s="193"/>
      <c r="AV39" s="194"/>
    </row>
    <row r="40" spans="2:48" ht="15" customHeight="1" thickTop="1" thickBot="1" x14ac:dyDescent="0.3">
      <c r="B40" s="197"/>
      <c r="C40" s="193"/>
      <c r="D40" s="193"/>
      <c r="E40" s="193"/>
      <c r="F40" s="193"/>
      <c r="G40" s="194"/>
      <c r="H40" s="95" t="s">
        <v>76</v>
      </c>
      <c r="I40" s="74">
        <f>IF(ISERROR(INDEX(DB_Distance,MATCH('Everyday Mileage Report'!E15,Col_Distance,),MATCH('Everyday Mileage Report'!E16,Row_Distance,))),0,INDEX(DB_Distance,MATCH('Everyday Mileage Report'!E15,Col_Distance,),MATCH('Everyday Mileage Report'!E16,Row_Distance,)))</f>
        <v>0</v>
      </c>
      <c r="J40" s="74">
        <f>IF(ISERROR(INDEX(DB_Distance,MATCH('Everyday Mileage Report'!F15,Col_Distance,),MATCH('Everyday Mileage Report'!F16,Row_Distance,))),0,INDEX(DB_Distance,MATCH('Everyday Mileage Report'!F15,Col_Distance,),MATCH('Everyday Mileage Report'!F16,Row_Distance,)))</f>
        <v>0</v>
      </c>
      <c r="K40" s="74">
        <f>IF(ISERROR(INDEX(DB_Distance,MATCH('Everyday Mileage Report'!G15,Col_Distance,),MATCH('Everyday Mileage Report'!G16,Row_Distance,))),0,INDEX(DB_Distance,MATCH('Everyday Mileage Report'!G15,Col_Distance,),MATCH('Everyday Mileage Report'!G16,Row_Distance,)))</f>
        <v>0</v>
      </c>
      <c r="L40" s="74">
        <f>IF(ISERROR(INDEX(DB_Distance,MATCH('Everyday Mileage Report'!H15,Col_Distance,),MATCH('Everyday Mileage Report'!H16,Row_Distance,))),0,INDEX(DB_Distance,MATCH('Everyday Mileage Report'!H15,Col_Distance,),MATCH('Everyday Mileage Report'!H16,Row_Distance,)))</f>
        <v>0</v>
      </c>
      <c r="M40" s="74">
        <f>IF(ISERROR(INDEX(DB_Distance,MATCH('Everyday Mileage Report'!I15,Col_Distance,),MATCH('Everyday Mileage Report'!I16,Row_Distance,))),0,INDEX(DB_Distance,MATCH('Everyday Mileage Report'!I15,Col_Distance,),MATCH('Everyday Mileage Report'!I16,Row_Distance,)))</f>
        <v>0</v>
      </c>
      <c r="N40" s="74">
        <f>IF(ISERROR(INDEX(DB_Distance,MATCH('Everyday Mileage Report'!J15,Col_Distance,),MATCH('Everyday Mileage Report'!J16,Row_Distance,))),0,INDEX(DB_Distance,MATCH('Everyday Mileage Report'!J15,Col_Distance,),MATCH('Everyday Mileage Report'!J16,Row_Distance,)))</f>
        <v>0</v>
      </c>
      <c r="O40" s="74">
        <f>IF(ISERROR(INDEX(DB_Distance,MATCH('Everyday Mileage Report'!K15,Col_Distance,),MATCH('Everyday Mileage Report'!K16,Row_Distance,))),0,INDEX(DB_Distance,MATCH('Everyday Mileage Report'!K15,Col_Distance,),MATCH('Everyday Mileage Report'!K16,Row_Distance,)))</f>
        <v>0</v>
      </c>
      <c r="P40" s="74">
        <f>IF(ISERROR(INDEX(DB_Distance,MATCH('Everyday Mileage Report'!L15,Col_Distance,),MATCH('Everyday Mileage Report'!L16,Row_Distance,))),0,INDEX(DB_Distance,MATCH('Everyday Mileage Report'!L15,Col_Distance,),MATCH('Everyday Mileage Report'!L16,Row_Distance,)))</f>
        <v>0</v>
      </c>
      <c r="Q40" s="74">
        <f>IF(ISERROR(INDEX(DB_Distance,MATCH('Everyday Mileage Report'!M15,Col_Distance,),MATCH('Everyday Mileage Report'!M16,Row_Distance,))),0,INDEX(DB_Distance,MATCH('Everyday Mileage Report'!M15,Col_Distance,),MATCH('Everyday Mileage Report'!M16,Row_Distance,)))</f>
        <v>0</v>
      </c>
      <c r="R40" s="74">
        <f>IF(ISERROR(INDEX(DB_Distance,MATCH('Everyday Mileage Report'!N15,Col_Distance,),MATCH('Everyday Mileage Report'!N16,Row_Distance,))),0,INDEX(DB_Distance,MATCH('Everyday Mileage Report'!N15,Col_Distance,),MATCH('Everyday Mileage Report'!N16,Row_Distance,)))</f>
        <v>0</v>
      </c>
      <c r="S40" s="74">
        <f>IF(ISERROR(INDEX(DB_Distance,MATCH('Everyday Mileage Report'!O15,Col_Distance,),MATCH('Everyday Mileage Report'!O16,Row_Distance,))),0,INDEX(DB_Distance,MATCH('Everyday Mileage Report'!O15,Col_Distance,),MATCH('Everyday Mileage Report'!O16,Row_Distance,)))</f>
        <v>0</v>
      </c>
      <c r="T40" s="74">
        <f>IF(ISERROR(INDEX(DB_Distance,MATCH('Everyday Mileage Report'!P15,Col_Distance,),MATCH('Everyday Mileage Report'!P16,Row_Distance,))),0,INDEX(DB_Distance,MATCH('Everyday Mileage Report'!P15,Col_Distance,),MATCH('Everyday Mileage Report'!P16,Row_Distance,)))</f>
        <v>0</v>
      </c>
      <c r="U40" s="74">
        <f>IF(ISERROR(INDEX(DB_Distance,MATCH('Everyday Mileage Report'!Q15,Col_Distance,),MATCH('Everyday Mileage Report'!Q16,Row_Distance,))),0,INDEX(DB_Distance,MATCH('Everyday Mileage Report'!Q15,Col_Distance,),MATCH('Everyday Mileage Report'!Q16,Row_Distance,)))</f>
        <v>0</v>
      </c>
      <c r="V40" s="74">
        <f>IF(ISERROR(INDEX(DB_Distance,MATCH('Everyday Mileage Report'!R15,Col_Distance,),MATCH('Everyday Mileage Report'!R16,Row_Distance,))),0,INDEX(DB_Distance,MATCH('Everyday Mileage Report'!R15,Col_Distance,),MATCH('Everyday Mileage Report'!R16,Row_Distance,)))</f>
        <v>0</v>
      </c>
      <c r="W40" s="74">
        <f>IF(ISERROR(INDEX(DB_Distance,MATCH('Everyday Mileage Report'!S15,Col_Distance,),MATCH('Everyday Mileage Report'!S16,Row_Distance,))),0,INDEX(DB_Distance,MATCH('Everyday Mileage Report'!S15,Col_Distance,),MATCH('Everyday Mileage Report'!S16,Row_Distance,)))</f>
        <v>0</v>
      </c>
      <c r="X40" s="74">
        <f>IF(ISERROR(INDEX(DB_Distance,MATCH('Everyday Mileage Report'!T15,Col_Distance,),MATCH('Everyday Mileage Report'!T16,Row_Distance,))),0,INDEX(DB_Distance,MATCH('Everyday Mileage Report'!T15,Col_Distance,),MATCH('Everyday Mileage Report'!T16,Row_Distance,)))</f>
        <v>0</v>
      </c>
      <c r="Y40" s="74">
        <f>IF(ISERROR(INDEX(DB_Distance,MATCH('Everyday Mileage Report'!U15,Col_Distance,),MATCH('Everyday Mileage Report'!U16,Row_Distance,))),0,INDEX(DB_Distance,MATCH('Everyday Mileage Report'!U15,Col_Distance,),MATCH('Everyday Mileage Report'!U16,Row_Distance,)))</f>
        <v>0</v>
      </c>
      <c r="Z40" s="74">
        <f>IF(ISERROR(INDEX(DB_Distance,MATCH('Everyday Mileage Report'!V15,Col_Distance,),MATCH('Everyday Mileage Report'!V16,Row_Distance,))),0,INDEX(DB_Distance,MATCH('Everyday Mileage Report'!V15,Col_Distance,),MATCH('Everyday Mileage Report'!V16,Row_Distance,)))</f>
        <v>0</v>
      </c>
      <c r="AA40" s="74">
        <f>IF(ISERROR(INDEX(DB_Distance,MATCH('Everyday Mileage Report'!W15,Col_Distance,),MATCH('Everyday Mileage Report'!W16,Row_Distance,))),0,INDEX(DB_Distance,MATCH('Everyday Mileage Report'!W15,Col_Distance,),MATCH('Everyday Mileage Report'!W16,Row_Distance,)))</f>
        <v>0</v>
      </c>
      <c r="AB40" s="74">
        <f>IF(ISERROR(INDEX(DB_Distance,MATCH('Everyday Mileage Report'!X15,Col_Distance,),MATCH('Everyday Mileage Report'!X16,Row_Distance,))),0,INDEX(DB_Distance,MATCH('Everyday Mileage Report'!X15,Col_Distance,),MATCH('Everyday Mileage Report'!X16,Row_Distance,)))</f>
        <v>0</v>
      </c>
      <c r="AC40" s="74">
        <f>IF(ISERROR(INDEX(DB_Distance,MATCH('Everyday Mileage Report'!Y15,Col_Distance,),MATCH('Everyday Mileage Report'!Y16,Row_Distance,))),0,INDEX(DB_Distance,MATCH('Everyday Mileage Report'!Y15,Col_Distance,),MATCH('Everyday Mileage Report'!Y16,Row_Distance,)))</f>
        <v>0</v>
      </c>
      <c r="AD40" s="74">
        <f>IF(ISERROR(INDEX(DB_Distance,MATCH('Everyday Mileage Report'!Z15,Col_Distance,),MATCH('Everyday Mileage Report'!Z16,Row_Distance,))),0,INDEX(DB_Distance,MATCH('Everyday Mileage Report'!Z15,Col_Distance,),MATCH('Everyday Mileage Report'!Z16,Row_Distance,)))</f>
        <v>0</v>
      </c>
      <c r="AE40" s="74">
        <f>IF(ISERROR(INDEX(DB_Distance,MATCH('Everyday Mileage Report'!AA15,Col_Distance,),MATCH('Everyday Mileage Report'!AA16,Row_Distance,))),0,INDEX(DB_Distance,MATCH('Everyday Mileage Report'!AA15,Col_Distance,),MATCH('Everyday Mileage Report'!AA16,Row_Distance,)))</f>
        <v>0</v>
      </c>
      <c r="AF40" s="74">
        <f>IF(ISERROR(INDEX(DB_Distance,MATCH('Everyday Mileage Report'!AB15,Col_Distance,),MATCH('Everyday Mileage Report'!AB16,Row_Distance,))),0,INDEX(DB_Distance,MATCH('Everyday Mileage Report'!AB15,Col_Distance,),MATCH('Everyday Mileage Report'!AB16,Row_Distance,)))</f>
        <v>0</v>
      </c>
      <c r="AG40" s="74">
        <f>IF(ISERROR(INDEX(DB_Distance,MATCH('Everyday Mileage Report'!AC15,Col_Distance,),MATCH('Everyday Mileage Report'!AC16,Row_Distance,))),0,INDEX(DB_Distance,MATCH('Everyday Mileage Report'!AC15,Col_Distance,),MATCH('Everyday Mileage Report'!AC16,Row_Distance,)))</f>
        <v>0</v>
      </c>
      <c r="AH40" s="74">
        <f>IF(ISERROR(INDEX(DB_Distance,MATCH('Everyday Mileage Report'!AD15,Col_Distance,),MATCH('Everyday Mileage Report'!AD16,Row_Distance,))),0,INDEX(DB_Distance,MATCH('Everyday Mileage Report'!AD15,Col_Distance,),MATCH('Everyday Mileage Report'!AD16,Row_Distance,)))</f>
        <v>0</v>
      </c>
      <c r="AI40" s="74">
        <f>IF(ISERROR(INDEX(DB_Distance,MATCH('Everyday Mileage Report'!AE15,Col_Distance,),MATCH('Everyday Mileage Report'!AE16,Row_Distance,))),0,INDEX(DB_Distance,MATCH('Everyday Mileage Report'!AE15,Col_Distance,),MATCH('Everyday Mileage Report'!AE16,Row_Distance,)))</f>
        <v>0</v>
      </c>
      <c r="AJ40" s="74">
        <f>IF(ISERROR(INDEX(DB_Distance,MATCH('Everyday Mileage Report'!AF15,Col_Distance,),MATCH('Everyday Mileage Report'!AF16,Row_Distance,))),0,INDEX(DB_Distance,MATCH('Everyday Mileage Report'!AF15,Col_Distance,),MATCH('Everyday Mileage Report'!AF16,Row_Distance,)))</f>
        <v>0</v>
      </c>
      <c r="AK40" s="74">
        <f>IF(ISERROR(INDEX(DB_Distance,MATCH('Everyday Mileage Report'!AG15,Col_Distance,),MATCH('Everyday Mileage Report'!AG16,Row_Distance,))),0,INDEX(DB_Distance,MATCH('Everyday Mileage Report'!AG15,Col_Distance,),MATCH('Everyday Mileage Report'!AG16,Row_Distance,)))</f>
        <v>0</v>
      </c>
      <c r="AL40" s="74">
        <f>IF(ISERROR(INDEX(DB_Distance,MATCH('Everyday Mileage Report'!AH15,Col_Distance,),MATCH('Everyday Mileage Report'!AH16,Row_Distance,))),0,INDEX(DB_Distance,MATCH('Everyday Mileage Report'!AH15,Col_Distance,),MATCH('Everyday Mileage Report'!AH16,Row_Distance,)))</f>
        <v>0</v>
      </c>
      <c r="AM40" s="75">
        <f>IF(ISERROR(INDEX(DB_Distance,MATCH('Everyday Mileage Report'!AI15,Col_Distance,),MATCH('Everyday Mileage Report'!AI16,Row_Distance,))),0,INDEX(DB_Distance,MATCH('Everyday Mileage Report'!AI15,Col_Distance,),MATCH('Everyday Mileage Report'!AI16,Row_Distance,)))</f>
        <v>0</v>
      </c>
      <c r="AO40" s="199"/>
      <c r="AP40" s="125"/>
      <c r="AQ40" s="189"/>
      <c r="AR40" s="197"/>
      <c r="AS40" s="193"/>
      <c r="AT40" s="193"/>
      <c r="AU40" s="193"/>
      <c r="AV40" s="194"/>
    </row>
    <row r="41" spans="2:48" ht="15" customHeight="1" thickTop="1" x14ac:dyDescent="0.25">
      <c r="B41" s="197"/>
      <c r="C41" s="193"/>
      <c r="D41" s="193"/>
      <c r="E41" s="193"/>
      <c r="F41" s="193"/>
      <c r="G41" s="194"/>
      <c r="H41" s="95" t="s">
        <v>157</v>
      </c>
      <c r="I41" s="74">
        <f>IF(ISERROR(INDEX(DB_Distance,MATCH('Everyday Mileage Report'!E17,Col_Distance,),MATCH('Everyday Mileage Report'!E18,Row_Distance,))),0,INDEX(DB_Distance,MATCH('Everyday Mileage Report'!E17,Col_Distance,),MATCH('Everyday Mileage Report'!E18,Row_Distance,)))</f>
        <v>0</v>
      </c>
      <c r="J41" s="74">
        <f>IF(ISERROR(INDEX(DB_Distance,MATCH('Everyday Mileage Report'!F17,Col_Distance,),MATCH('Everyday Mileage Report'!F18,Row_Distance,))),0,INDEX(DB_Distance,MATCH('Everyday Mileage Report'!F17,Col_Distance,),MATCH('Everyday Mileage Report'!F18,Row_Distance,)))</f>
        <v>0</v>
      </c>
      <c r="K41" s="74">
        <f>IF(ISERROR(INDEX(DB_Distance,MATCH('Everyday Mileage Report'!G17,Col_Distance,),MATCH('Everyday Mileage Report'!G18,Row_Distance,))),0,INDEX(DB_Distance,MATCH('Everyday Mileage Report'!G17,Col_Distance,),MATCH('Everyday Mileage Report'!G18,Row_Distance,)))</f>
        <v>0</v>
      </c>
      <c r="L41" s="74">
        <f>IF(ISERROR(INDEX(DB_Distance,MATCH('Everyday Mileage Report'!H17,Col_Distance,),MATCH('Everyday Mileage Report'!H18,Row_Distance,))),0,INDEX(DB_Distance,MATCH('Everyday Mileage Report'!H17,Col_Distance,),MATCH('Everyday Mileage Report'!H18,Row_Distance,)))</f>
        <v>0</v>
      </c>
      <c r="M41" s="74">
        <f>IF(ISERROR(INDEX(DB_Distance,MATCH('Everyday Mileage Report'!I17,Col_Distance,),MATCH('Everyday Mileage Report'!I18,Row_Distance,))),0,INDEX(DB_Distance,MATCH('Everyday Mileage Report'!I17,Col_Distance,),MATCH('Everyday Mileage Report'!I18,Row_Distance,)))</f>
        <v>0</v>
      </c>
      <c r="N41" s="74">
        <f>IF(ISERROR(INDEX(DB_Distance,MATCH('Everyday Mileage Report'!J17,Col_Distance,),MATCH('Everyday Mileage Report'!J18,Row_Distance,))),0,INDEX(DB_Distance,MATCH('Everyday Mileage Report'!J17,Col_Distance,),MATCH('Everyday Mileage Report'!J18,Row_Distance,)))</f>
        <v>0</v>
      </c>
      <c r="O41" s="74">
        <f>IF(ISERROR(INDEX(DB_Distance,MATCH('Everyday Mileage Report'!K17,Col_Distance,),MATCH('Everyday Mileage Report'!K18,Row_Distance,))),0,INDEX(DB_Distance,MATCH('Everyday Mileage Report'!K17,Col_Distance,),MATCH('Everyday Mileage Report'!K18,Row_Distance,)))</f>
        <v>0</v>
      </c>
      <c r="P41" s="74">
        <f>IF(ISERROR(INDEX(DB_Distance,MATCH('Everyday Mileage Report'!L17,Col_Distance,),MATCH('Everyday Mileage Report'!L18,Row_Distance,))),0,INDEX(DB_Distance,MATCH('Everyday Mileage Report'!L17,Col_Distance,),MATCH('Everyday Mileage Report'!L18,Row_Distance,)))</f>
        <v>0</v>
      </c>
      <c r="Q41" s="74">
        <f>IF(ISERROR(INDEX(DB_Distance,MATCH('Everyday Mileage Report'!M17,Col_Distance,),MATCH('Everyday Mileage Report'!M18,Row_Distance,))),0,INDEX(DB_Distance,MATCH('Everyday Mileage Report'!M17,Col_Distance,),MATCH('Everyday Mileage Report'!M18,Row_Distance,)))</f>
        <v>0</v>
      </c>
      <c r="R41" s="74">
        <f>IF(ISERROR(INDEX(DB_Distance,MATCH('Everyday Mileage Report'!N17,Col_Distance,),MATCH('Everyday Mileage Report'!N18,Row_Distance,))),0,INDEX(DB_Distance,MATCH('Everyday Mileage Report'!N17,Col_Distance,),MATCH('Everyday Mileage Report'!N18,Row_Distance,)))</f>
        <v>0</v>
      </c>
      <c r="S41" s="74">
        <f>IF(ISERROR(INDEX(DB_Distance,MATCH('Everyday Mileage Report'!O17,Col_Distance,),MATCH('Everyday Mileage Report'!O18,Row_Distance,))),0,INDEX(DB_Distance,MATCH('Everyday Mileage Report'!O17,Col_Distance,),MATCH('Everyday Mileage Report'!O18,Row_Distance,)))</f>
        <v>0</v>
      </c>
      <c r="T41" s="74">
        <f>IF(ISERROR(INDEX(DB_Distance,MATCH('Everyday Mileage Report'!P17,Col_Distance,),MATCH('Everyday Mileage Report'!P18,Row_Distance,))),0,INDEX(DB_Distance,MATCH('Everyday Mileage Report'!P17,Col_Distance,),MATCH('Everyday Mileage Report'!P18,Row_Distance,)))</f>
        <v>0</v>
      </c>
      <c r="U41" s="74">
        <f>IF(ISERROR(INDEX(DB_Distance,MATCH('Everyday Mileage Report'!Q17,Col_Distance,),MATCH('Everyday Mileage Report'!Q18,Row_Distance,))),0,INDEX(DB_Distance,MATCH('Everyday Mileage Report'!Q17,Col_Distance,),MATCH('Everyday Mileage Report'!Q18,Row_Distance,)))</f>
        <v>0</v>
      </c>
      <c r="V41" s="74">
        <f>IF(ISERROR(INDEX(DB_Distance,MATCH('Everyday Mileage Report'!R17,Col_Distance,),MATCH('Everyday Mileage Report'!R18,Row_Distance,))),0,INDEX(DB_Distance,MATCH('Everyday Mileage Report'!R17,Col_Distance,),MATCH('Everyday Mileage Report'!R18,Row_Distance,)))</f>
        <v>0</v>
      </c>
      <c r="W41" s="74">
        <f>IF(ISERROR(INDEX(DB_Distance,MATCH('Everyday Mileage Report'!S17,Col_Distance,),MATCH('Everyday Mileage Report'!S18,Row_Distance,))),0,INDEX(DB_Distance,MATCH('Everyday Mileage Report'!S17,Col_Distance,),MATCH('Everyday Mileage Report'!S18,Row_Distance,)))</f>
        <v>0</v>
      </c>
      <c r="X41" s="74">
        <f>IF(ISERROR(INDEX(DB_Distance,MATCH('Everyday Mileage Report'!T17,Col_Distance,),MATCH('Everyday Mileage Report'!T18,Row_Distance,))),0,INDEX(DB_Distance,MATCH('Everyday Mileage Report'!T17,Col_Distance,),MATCH('Everyday Mileage Report'!T18,Row_Distance,)))</f>
        <v>0</v>
      </c>
      <c r="Y41" s="74">
        <f>IF(ISERROR(INDEX(DB_Distance,MATCH('Everyday Mileage Report'!U17,Col_Distance,),MATCH('Everyday Mileage Report'!U18,Row_Distance,))),0,INDEX(DB_Distance,MATCH('Everyday Mileage Report'!U17,Col_Distance,),MATCH('Everyday Mileage Report'!U18,Row_Distance,)))</f>
        <v>0</v>
      </c>
      <c r="Z41" s="74">
        <f>IF(ISERROR(INDEX(DB_Distance,MATCH('Everyday Mileage Report'!V17,Col_Distance,),MATCH('Everyday Mileage Report'!V18,Row_Distance,))),0,INDEX(DB_Distance,MATCH('Everyday Mileage Report'!V17,Col_Distance,),MATCH('Everyday Mileage Report'!V18,Row_Distance,)))</f>
        <v>0</v>
      </c>
      <c r="AA41" s="74">
        <f>IF(ISERROR(INDEX(DB_Distance,MATCH('Everyday Mileage Report'!W17,Col_Distance,),MATCH('Everyday Mileage Report'!W18,Row_Distance,))),0,INDEX(DB_Distance,MATCH('Everyday Mileage Report'!W17,Col_Distance,),MATCH('Everyday Mileage Report'!W18,Row_Distance,)))</f>
        <v>0</v>
      </c>
      <c r="AB41" s="74">
        <f>IF(ISERROR(INDEX(DB_Distance,MATCH('Everyday Mileage Report'!X17,Col_Distance,),MATCH('Everyday Mileage Report'!X18,Row_Distance,))),0,INDEX(DB_Distance,MATCH('Everyday Mileage Report'!X17,Col_Distance,),MATCH('Everyday Mileage Report'!X18,Row_Distance,)))</f>
        <v>0</v>
      </c>
      <c r="AC41" s="74">
        <f>IF(ISERROR(INDEX(DB_Distance,MATCH('Everyday Mileage Report'!Y17,Col_Distance,),MATCH('Everyday Mileage Report'!Y18,Row_Distance,))),0,INDEX(DB_Distance,MATCH('Everyday Mileage Report'!Y17,Col_Distance,),MATCH('Everyday Mileage Report'!Y18,Row_Distance,)))</f>
        <v>0</v>
      </c>
      <c r="AD41" s="74">
        <f>IF(ISERROR(INDEX(DB_Distance,MATCH('Everyday Mileage Report'!Z17,Col_Distance,),MATCH('Everyday Mileage Report'!Z18,Row_Distance,))),0,INDEX(DB_Distance,MATCH('Everyday Mileage Report'!Z17,Col_Distance,),MATCH('Everyday Mileage Report'!Z18,Row_Distance,)))</f>
        <v>0</v>
      </c>
      <c r="AE41" s="74">
        <f>IF(ISERROR(INDEX(DB_Distance,MATCH('Everyday Mileage Report'!AA17,Col_Distance,),MATCH('Everyday Mileage Report'!AA18,Row_Distance,))),0,INDEX(DB_Distance,MATCH('Everyday Mileage Report'!AA17,Col_Distance,),MATCH('Everyday Mileage Report'!AA18,Row_Distance,)))</f>
        <v>0</v>
      </c>
      <c r="AF41" s="74">
        <f>IF(ISERROR(INDEX(DB_Distance,MATCH('Everyday Mileage Report'!AB17,Col_Distance,),MATCH('Everyday Mileage Report'!AB18,Row_Distance,))),0,INDEX(DB_Distance,MATCH('Everyday Mileage Report'!AB17,Col_Distance,),MATCH('Everyday Mileage Report'!AB18,Row_Distance,)))</f>
        <v>0</v>
      </c>
      <c r="AG41" s="74">
        <f>IF(ISERROR(INDEX(DB_Distance,MATCH('Everyday Mileage Report'!AC17,Col_Distance,),MATCH('Everyday Mileage Report'!AC18,Row_Distance,))),0,INDEX(DB_Distance,MATCH('Everyday Mileage Report'!AC17,Col_Distance,),MATCH('Everyday Mileage Report'!AC18,Row_Distance,)))</f>
        <v>0</v>
      </c>
      <c r="AH41" s="74">
        <f>IF(ISERROR(INDEX(DB_Distance,MATCH('Everyday Mileage Report'!AD17,Col_Distance,),MATCH('Everyday Mileage Report'!AD18,Row_Distance,))),0,INDEX(DB_Distance,MATCH('Everyday Mileage Report'!AD17,Col_Distance,),MATCH('Everyday Mileage Report'!AD18,Row_Distance,)))</f>
        <v>0</v>
      </c>
      <c r="AI41" s="74">
        <f>IF(ISERROR(INDEX(DB_Distance,MATCH('Everyday Mileage Report'!AE17,Col_Distance,),MATCH('Everyday Mileage Report'!AE18,Row_Distance,))),0,INDEX(DB_Distance,MATCH('Everyday Mileage Report'!AE17,Col_Distance,),MATCH('Everyday Mileage Report'!AE18,Row_Distance,)))</f>
        <v>0</v>
      </c>
      <c r="AJ41" s="74">
        <f>IF(ISERROR(INDEX(DB_Distance,MATCH('Everyday Mileage Report'!AF17,Col_Distance,),MATCH('Everyday Mileage Report'!AF18,Row_Distance,))),0,INDEX(DB_Distance,MATCH('Everyday Mileage Report'!AF17,Col_Distance,),MATCH('Everyday Mileage Report'!AF18,Row_Distance,)))</f>
        <v>0</v>
      </c>
      <c r="AK41" s="74">
        <f>IF(ISERROR(INDEX(DB_Distance,MATCH('Everyday Mileage Report'!AG17,Col_Distance,),MATCH('Everyday Mileage Report'!AG18,Row_Distance,))),0,INDEX(DB_Distance,MATCH('Everyday Mileage Report'!AG17,Col_Distance,),MATCH('Everyday Mileage Report'!AG18,Row_Distance,)))</f>
        <v>0</v>
      </c>
      <c r="AL41" s="74">
        <f>IF(ISERROR(INDEX(DB_Distance,MATCH('Everyday Mileage Report'!AH17,Col_Distance,),MATCH('Everyday Mileage Report'!AH18,Row_Distance,))),0,INDEX(DB_Distance,MATCH('Everyday Mileage Report'!AH17,Col_Distance,),MATCH('Everyday Mileage Report'!AH18,Row_Distance,)))</f>
        <v>0</v>
      </c>
      <c r="AM41" s="75">
        <f>IF(ISERROR(INDEX(DB_Distance,MATCH('Everyday Mileage Report'!AI17,Col_Distance,),MATCH('Everyday Mileage Report'!AI18,Row_Distance,))),0,INDEX(DB_Distance,MATCH('Everyday Mileage Report'!AI17,Col_Distance,),MATCH('Everyday Mileage Report'!AI18,Row_Distance,)))</f>
        <v>0</v>
      </c>
      <c r="AO41" s="197"/>
      <c r="AP41" s="194"/>
      <c r="AQ41" s="189"/>
      <c r="AR41" s="197"/>
      <c r="AS41" s="193"/>
      <c r="AT41" s="193"/>
      <c r="AU41" s="193"/>
      <c r="AV41" s="194"/>
    </row>
    <row r="42" spans="2:48" ht="15" customHeight="1" x14ac:dyDescent="0.25">
      <c r="B42" s="197"/>
      <c r="C42" s="193"/>
      <c r="D42" s="193"/>
      <c r="E42" s="193"/>
      <c r="F42" s="193"/>
      <c r="G42" s="194"/>
      <c r="H42" s="95" t="s">
        <v>158</v>
      </c>
      <c r="I42" s="74">
        <f>IF(ISERROR(INDEX(DB_Distance,MATCH('Everyday Mileage Report'!E19,Col_Distance,),MATCH('Everyday Mileage Report'!E20,Row_Distance,))),0,INDEX(DB_Distance,MATCH('Everyday Mileage Report'!E19,Col_Distance,),MATCH('Everyday Mileage Report'!E20,Row_Distance,)))</f>
        <v>0</v>
      </c>
      <c r="J42" s="74">
        <f>IF(ISERROR(INDEX(DB_Distance,MATCH('Everyday Mileage Report'!F19,Col_Distance,),MATCH('Everyday Mileage Report'!F20,Row_Distance,))),0,INDEX(DB_Distance,MATCH('Everyday Mileage Report'!F19,Col_Distance,),MATCH('Everyday Mileage Report'!F20,Row_Distance,)))</f>
        <v>0</v>
      </c>
      <c r="K42" s="74">
        <f>IF(ISERROR(INDEX(DB_Distance,MATCH('Everyday Mileage Report'!G19,Col_Distance,),MATCH('Everyday Mileage Report'!G20,Row_Distance,))),0,INDEX(DB_Distance,MATCH('Everyday Mileage Report'!G19,Col_Distance,),MATCH('Everyday Mileage Report'!G20,Row_Distance,)))</f>
        <v>0</v>
      </c>
      <c r="L42" s="74">
        <f>IF(ISERROR(INDEX(DB_Distance,MATCH('Everyday Mileage Report'!H19,Col_Distance,),MATCH('Everyday Mileage Report'!H20,Row_Distance,))),0,INDEX(DB_Distance,MATCH('Everyday Mileage Report'!H19,Col_Distance,),MATCH('Everyday Mileage Report'!H20,Row_Distance,)))</f>
        <v>0</v>
      </c>
      <c r="M42" s="74">
        <f>IF(ISERROR(INDEX(DB_Distance,MATCH('Everyday Mileage Report'!I19,Col_Distance,),MATCH('Everyday Mileage Report'!I20,Row_Distance,))),0,INDEX(DB_Distance,MATCH('Everyday Mileage Report'!I19,Col_Distance,),MATCH('Everyday Mileage Report'!I20,Row_Distance,)))</f>
        <v>0</v>
      </c>
      <c r="N42" s="74">
        <f>IF(ISERROR(INDEX(DB_Distance,MATCH('Everyday Mileage Report'!J19,Col_Distance,),MATCH('Everyday Mileage Report'!J20,Row_Distance,))),0,INDEX(DB_Distance,MATCH('Everyday Mileage Report'!J19,Col_Distance,),MATCH('Everyday Mileage Report'!J20,Row_Distance,)))</f>
        <v>0</v>
      </c>
      <c r="O42" s="74">
        <f>IF(ISERROR(INDEX(DB_Distance,MATCH('Everyday Mileage Report'!K19,Col_Distance,),MATCH('Everyday Mileage Report'!K20,Row_Distance,))),0,INDEX(DB_Distance,MATCH('Everyday Mileage Report'!K19,Col_Distance,),MATCH('Everyday Mileage Report'!K20,Row_Distance,)))</f>
        <v>0</v>
      </c>
      <c r="P42" s="74">
        <f>IF(ISERROR(INDEX(DB_Distance,MATCH('Everyday Mileage Report'!L19,Col_Distance,),MATCH('Everyday Mileage Report'!L20,Row_Distance,))),0,INDEX(DB_Distance,MATCH('Everyday Mileage Report'!L19,Col_Distance,),MATCH('Everyday Mileage Report'!L20,Row_Distance,)))</f>
        <v>0</v>
      </c>
      <c r="Q42" s="74">
        <f>IF(ISERROR(INDEX(DB_Distance,MATCH('Everyday Mileage Report'!M19,Col_Distance,),MATCH('Everyday Mileage Report'!M20,Row_Distance,))),0,INDEX(DB_Distance,MATCH('Everyday Mileage Report'!M19,Col_Distance,),MATCH('Everyday Mileage Report'!M20,Row_Distance,)))</f>
        <v>0</v>
      </c>
      <c r="R42" s="74">
        <f>IF(ISERROR(INDEX(DB_Distance,MATCH('Everyday Mileage Report'!N19,Col_Distance,),MATCH('Everyday Mileage Report'!N20,Row_Distance,))),0,INDEX(DB_Distance,MATCH('Everyday Mileage Report'!N19,Col_Distance,),MATCH('Everyday Mileage Report'!N20,Row_Distance,)))</f>
        <v>0</v>
      </c>
      <c r="S42" s="74">
        <f>IF(ISERROR(INDEX(DB_Distance,MATCH('Everyday Mileage Report'!O19,Col_Distance,),MATCH('Everyday Mileage Report'!O20,Row_Distance,))),0,INDEX(DB_Distance,MATCH('Everyday Mileage Report'!O19,Col_Distance,),MATCH('Everyday Mileage Report'!O20,Row_Distance,)))</f>
        <v>0</v>
      </c>
      <c r="T42" s="74">
        <f>IF(ISERROR(INDEX(DB_Distance,MATCH('Everyday Mileage Report'!P19,Col_Distance,),MATCH('Everyday Mileage Report'!P20,Row_Distance,))),0,INDEX(DB_Distance,MATCH('Everyday Mileage Report'!P19,Col_Distance,),MATCH('Everyday Mileage Report'!P20,Row_Distance,)))</f>
        <v>0</v>
      </c>
      <c r="U42" s="74">
        <f>IF(ISERROR(INDEX(DB_Distance,MATCH('Everyday Mileage Report'!Q19,Col_Distance,),MATCH('Everyday Mileage Report'!Q20,Row_Distance,))),0,INDEX(DB_Distance,MATCH('Everyday Mileage Report'!Q19,Col_Distance,),MATCH('Everyday Mileage Report'!Q20,Row_Distance,)))</f>
        <v>0</v>
      </c>
      <c r="V42" s="74">
        <f>IF(ISERROR(INDEX(DB_Distance,MATCH('Everyday Mileage Report'!R19,Col_Distance,),MATCH('Everyday Mileage Report'!R20,Row_Distance,))),0,INDEX(DB_Distance,MATCH('Everyday Mileage Report'!R19,Col_Distance,),MATCH('Everyday Mileage Report'!R20,Row_Distance,)))</f>
        <v>0</v>
      </c>
      <c r="W42" s="74">
        <f>IF(ISERROR(INDEX(DB_Distance,MATCH('Everyday Mileage Report'!S19,Col_Distance,),MATCH('Everyday Mileage Report'!S20,Row_Distance,))),0,INDEX(DB_Distance,MATCH('Everyday Mileage Report'!S19,Col_Distance,),MATCH('Everyday Mileage Report'!S20,Row_Distance,)))</f>
        <v>0</v>
      </c>
      <c r="X42" s="74">
        <f>IF(ISERROR(INDEX(DB_Distance,MATCH('Everyday Mileage Report'!T19,Col_Distance,),MATCH('Everyday Mileage Report'!T20,Row_Distance,))),0,INDEX(DB_Distance,MATCH('Everyday Mileage Report'!T19,Col_Distance,),MATCH('Everyday Mileage Report'!T20,Row_Distance,)))</f>
        <v>0</v>
      </c>
      <c r="Y42" s="74">
        <f>IF(ISERROR(INDEX(DB_Distance,MATCH('Everyday Mileage Report'!U19,Col_Distance,),MATCH('Everyday Mileage Report'!U20,Row_Distance,))),0,INDEX(DB_Distance,MATCH('Everyday Mileage Report'!U19,Col_Distance,),MATCH('Everyday Mileage Report'!U20,Row_Distance,)))</f>
        <v>0</v>
      </c>
      <c r="Z42" s="74">
        <f>IF(ISERROR(INDEX(DB_Distance,MATCH('Everyday Mileage Report'!V19,Col_Distance,),MATCH('Everyday Mileage Report'!V20,Row_Distance,))),0,INDEX(DB_Distance,MATCH('Everyday Mileage Report'!V19,Col_Distance,),MATCH('Everyday Mileage Report'!V20,Row_Distance,)))</f>
        <v>0</v>
      </c>
      <c r="AA42" s="74">
        <f>IF(ISERROR(INDEX(DB_Distance,MATCH('Everyday Mileage Report'!W19,Col_Distance,),MATCH('Everyday Mileage Report'!W20,Row_Distance,))),0,INDEX(DB_Distance,MATCH('Everyday Mileage Report'!W19,Col_Distance,),MATCH('Everyday Mileage Report'!W20,Row_Distance,)))</f>
        <v>0</v>
      </c>
      <c r="AB42" s="74">
        <f>IF(ISERROR(INDEX(DB_Distance,MATCH('Everyday Mileage Report'!X19,Col_Distance,),MATCH('Everyday Mileage Report'!X20,Row_Distance,))),0,INDEX(DB_Distance,MATCH('Everyday Mileage Report'!X19,Col_Distance,),MATCH('Everyday Mileage Report'!X20,Row_Distance,)))</f>
        <v>0</v>
      </c>
      <c r="AC42" s="74">
        <f>IF(ISERROR(INDEX(DB_Distance,MATCH('Everyday Mileage Report'!Y19,Col_Distance,),MATCH('Everyday Mileage Report'!Y20,Row_Distance,))),0,INDEX(DB_Distance,MATCH('Everyday Mileage Report'!Y19,Col_Distance,),MATCH('Everyday Mileage Report'!Y20,Row_Distance,)))</f>
        <v>0</v>
      </c>
      <c r="AD42" s="74">
        <f>IF(ISERROR(INDEX(DB_Distance,MATCH('Everyday Mileage Report'!Z19,Col_Distance,),MATCH('Everyday Mileage Report'!Z20,Row_Distance,))),0,INDEX(DB_Distance,MATCH('Everyday Mileage Report'!Z19,Col_Distance,),MATCH('Everyday Mileage Report'!Z20,Row_Distance,)))</f>
        <v>0</v>
      </c>
      <c r="AE42" s="74">
        <f>IF(ISERROR(INDEX(DB_Distance,MATCH('Everyday Mileage Report'!AA19,Col_Distance,),MATCH('Everyday Mileage Report'!AA20,Row_Distance,))),0,INDEX(DB_Distance,MATCH('Everyday Mileage Report'!AA19,Col_Distance,),MATCH('Everyday Mileage Report'!AA20,Row_Distance,)))</f>
        <v>0</v>
      </c>
      <c r="AF42" s="74">
        <f>IF(ISERROR(INDEX(DB_Distance,MATCH('Everyday Mileage Report'!AB19,Col_Distance,),MATCH('Everyday Mileage Report'!AB20,Row_Distance,))),0,INDEX(DB_Distance,MATCH('Everyday Mileage Report'!AB19,Col_Distance,),MATCH('Everyday Mileage Report'!AB20,Row_Distance,)))</f>
        <v>0</v>
      </c>
      <c r="AG42" s="74">
        <f>IF(ISERROR(INDEX(DB_Distance,MATCH('Everyday Mileage Report'!AC19,Col_Distance,),MATCH('Everyday Mileage Report'!AC20,Row_Distance,))),0,INDEX(DB_Distance,MATCH('Everyday Mileage Report'!AC19,Col_Distance,),MATCH('Everyday Mileage Report'!AC20,Row_Distance,)))</f>
        <v>0</v>
      </c>
      <c r="AH42" s="74">
        <f>IF(ISERROR(INDEX(DB_Distance,MATCH('Everyday Mileage Report'!AD19,Col_Distance,),MATCH('Everyday Mileage Report'!AD20,Row_Distance,))),0,INDEX(DB_Distance,MATCH('Everyday Mileage Report'!AD19,Col_Distance,),MATCH('Everyday Mileage Report'!AD20,Row_Distance,)))</f>
        <v>0</v>
      </c>
      <c r="AI42" s="74">
        <f>IF(ISERROR(INDEX(DB_Distance,MATCH('Everyday Mileage Report'!AE19,Col_Distance,),MATCH('Everyday Mileage Report'!AE20,Row_Distance,))),0,INDEX(DB_Distance,MATCH('Everyday Mileage Report'!AE19,Col_Distance,),MATCH('Everyday Mileage Report'!AE20,Row_Distance,)))</f>
        <v>0</v>
      </c>
      <c r="AJ42" s="74">
        <f>IF(ISERROR(INDEX(DB_Distance,MATCH('Everyday Mileage Report'!AF19,Col_Distance,),MATCH('Everyday Mileage Report'!AF20,Row_Distance,))),0,INDEX(DB_Distance,MATCH('Everyday Mileage Report'!AF19,Col_Distance,),MATCH('Everyday Mileage Report'!AF20,Row_Distance,)))</f>
        <v>0</v>
      </c>
      <c r="AK42" s="74">
        <f>IF(ISERROR(INDEX(DB_Distance,MATCH('Everyday Mileage Report'!AG19,Col_Distance,),MATCH('Everyday Mileage Report'!AG20,Row_Distance,))),0,INDEX(DB_Distance,MATCH('Everyday Mileage Report'!AG19,Col_Distance,),MATCH('Everyday Mileage Report'!AG20,Row_Distance,)))</f>
        <v>0</v>
      </c>
      <c r="AL42" s="74">
        <f>IF(ISERROR(INDEX(DB_Distance,MATCH('Everyday Mileage Report'!AH19,Col_Distance,),MATCH('Everyday Mileage Report'!AH20,Row_Distance,))),0,INDEX(DB_Distance,MATCH('Everyday Mileage Report'!AH19,Col_Distance,),MATCH('Everyday Mileage Report'!AH20,Row_Distance,)))</f>
        <v>0</v>
      </c>
      <c r="AM42" s="75">
        <f>IF(ISERROR(INDEX(DB_Distance,MATCH('Everyday Mileage Report'!AI19,Col_Distance,),MATCH('Everyday Mileage Report'!AI20,Row_Distance,))),0,INDEX(DB_Distance,MATCH('Everyday Mileage Report'!AI19,Col_Distance,),MATCH('Everyday Mileage Report'!AI20,Row_Distance,)))</f>
        <v>0</v>
      </c>
      <c r="AO42" s="197"/>
      <c r="AP42" s="194"/>
      <c r="AQ42" s="189"/>
      <c r="AR42" s="197"/>
      <c r="AS42" s="193"/>
      <c r="AT42" s="193"/>
      <c r="AU42" s="193"/>
      <c r="AV42" s="194"/>
    </row>
    <row r="43" spans="2:48" ht="15" customHeight="1" x14ac:dyDescent="0.25">
      <c r="B43" s="197"/>
      <c r="C43" s="193"/>
      <c r="D43" s="193"/>
      <c r="E43" s="193"/>
      <c r="F43" s="193"/>
      <c r="G43" s="194"/>
      <c r="H43" s="95" t="s">
        <v>159</v>
      </c>
      <c r="I43" s="74">
        <f>IF(ISERROR(INDEX(DB_Distance,MATCH('Everyday Mileage Report'!E21,Col_Distance,),MATCH('Everyday Mileage Report'!E22,Row_Distance,))),0,INDEX(DB_Distance,MATCH('Everyday Mileage Report'!E21,Col_Distance,),MATCH('Everyday Mileage Report'!E22,Row_Distance,)))</f>
        <v>0</v>
      </c>
      <c r="J43" s="74">
        <f>IF(ISERROR(INDEX(DB_Distance,MATCH('Everyday Mileage Report'!F21,Col_Distance,),MATCH('Everyday Mileage Report'!F22,Row_Distance,))),0,INDEX(DB_Distance,MATCH('Everyday Mileage Report'!F21,Col_Distance,),MATCH('Everyday Mileage Report'!F22,Row_Distance,)))</f>
        <v>0</v>
      </c>
      <c r="K43" s="74">
        <f>IF(ISERROR(INDEX(DB_Distance,MATCH('Everyday Mileage Report'!G21,Col_Distance,),MATCH('Everyday Mileage Report'!G22,Row_Distance,))),0,INDEX(DB_Distance,MATCH('Everyday Mileage Report'!G21,Col_Distance,),MATCH('Everyday Mileage Report'!G22,Row_Distance,)))</f>
        <v>0</v>
      </c>
      <c r="L43" s="74">
        <f>IF(ISERROR(INDEX(DB_Distance,MATCH('Everyday Mileage Report'!H21,Col_Distance,),MATCH('Everyday Mileage Report'!H22,Row_Distance,))),0,INDEX(DB_Distance,MATCH('Everyday Mileage Report'!H21,Col_Distance,),MATCH('Everyday Mileage Report'!H22,Row_Distance,)))</f>
        <v>0</v>
      </c>
      <c r="M43" s="74">
        <f>IF(ISERROR(INDEX(DB_Distance,MATCH('Everyday Mileage Report'!I21,Col_Distance,),MATCH('Everyday Mileage Report'!I22,Row_Distance,))),0,INDEX(DB_Distance,MATCH('Everyday Mileage Report'!I21,Col_Distance,),MATCH('Everyday Mileage Report'!I22,Row_Distance,)))</f>
        <v>0</v>
      </c>
      <c r="N43" s="74">
        <f>IF(ISERROR(INDEX(DB_Distance,MATCH('Everyday Mileage Report'!J21,Col_Distance,),MATCH('Everyday Mileage Report'!J22,Row_Distance,))),0,INDEX(DB_Distance,MATCH('Everyday Mileage Report'!J21,Col_Distance,),MATCH('Everyday Mileage Report'!J22,Row_Distance,)))</f>
        <v>0</v>
      </c>
      <c r="O43" s="74">
        <f>IF(ISERROR(INDEX(DB_Distance,MATCH('Everyday Mileage Report'!K21,Col_Distance,),MATCH('Everyday Mileage Report'!K22,Row_Distance,))),0,INDEX(DB_Distance,MATCH('Everyday Mileage Report'!K21,Col_Distance,),MATCH('Everyday Mileage Report'!K22,Row_Distance,)))</f>
        <v>0</v>
      </c>
      <c r="P43" s="74">
        <f>IF(ISERROR(INDEX(DB_Distance,MATCH('Everyday Mileage Report'!L21,Col_Distance,),MATCH('Everyday Mileage Report'!L22,Row_Distance,))),0,INDEX(DB_Distance,MATCH('Everyday Mileage Report'!L21,Col_Distance,),MATCH('Everyday Mileage Report'!L22,Row_Distance,)))</f>
        <v>0</v>
      </c>
      <c r="Q43" s="74">
        <f>IF(ISERROR(INDEX(DB_Distance,MATCH('Everyday Mileage Report'!M21,Col_Distance,),MATCH('Everyday Mileage Report'!M22,Row_Distance,))),0,INDEX(DB_Distance,MATCH('Everyday Mileage Report'!M21,Col_Distance,),MATCH('Everyday Mileage Report'!M22,Row_Distance,)))</f>
        <v>0</v>
      </c>
      <c r="R43" s="74">
        <f>IF(ISERROR(INDEX(DB_Distance,MATCH('Everyday Mileage Report'!N21,Col_Distance,),MATCH('Everyday Mileage Report'!N22,Row_Distance,))),0,INDEX(DB_Distance,MATCH('Everyday Mileage Report'!N21,Col_Distance,),MATCH('Everyday Mileage Report'!N22,Row_Distance,)))</f>
        <v>0</v>
      </c>
      <c r="S43" s="74">
        <f>IF(ISERROR(INDEX(DB_Distance,MATCH('Everyday Mileage Report'!O21,Col_Distance,),MATCH('Everyday Mileage Report'!O22,Row_Distance,))),0,INDEX(DB_Distance,MATCH('Everyday Mileage Report'!O21,Col_Distance,),MATCH('Everyday Mileage Report'!O22,Row_Distance,)))</f>
        <v>0</v>
      </c>
      <c r="T43" s="74">
        <f>IF(ISERROR(INDEX(DB_Distance,MATCH('Everyday Mileage Report'!P21,Col_Distance,),MATCH('Everyday Mileage Report'!P22,Row_Distance,))),0,INDEX(DB_Distance,MATCH('Everyday Mileage Report'!P21,Col_Distance,),MATCH('Everyday Mileage Report'!P22,Row_Distance,)))</f>
        <v>0</v>
      </c>
      <c r="U43" s="74">
        <f>IF(ISERROR(INDEX(DB_Distance,MATCH('Everyday Mileage Report'!Q21,Col_Distance,),MATCH('Everyday Mileage Report'!Q22,Row_Distance,))),0,INDEX(DB_Distance,MATCH('Everyday Mileage Report'!Q21,Col_Distance,),MATCH('Everyday Mileage Report'!Q22,Row_Distance,)))</f>
        <v>0</v>
      </c>
      <c r="V43" s="74">
        <f>IF(ISERROR(INDEX(DB_Distance,MATCH('Everyday Mileage Report'!R21,Col_Distance,),MATCH('Everyday Mileage Report'!R22,Row_Distance,))),0,INDEX(DB_Distance,MATCH('Everyday Mileage Report'!R21,Col_Distance,),MATCH('Everyday Mileage Report'!R22,Row_Distance,)))</f>
        <v>0</v>
      </c>
      <c r="W43" s="74">
        <f>IF(ISERROR(INDEX(DB_Distance,MATCH('Everyday Mileage Report'!S21,Col_Distance,),MATCH('Everyday Mileage Report'!S22,Row_Distance,))),0,INDEX(DB_Distance,MATCH('Everyday Mileage Report'!S21,Col_Distance,),MATCH('Everyday Mileage Report'!S22,Row_Distance,)))</f>
        <v>0</v>
      </c>
      <c r="X43" s="74">
        <f>IF(ISERROR(INDEX(DB_Distance,MATCH('Everyday Mileage Report'!T21,Col_Distance,),MATCH('Everyday Mileage Report'!T22,Row_Distance,))),0,INDEX(DB_Distance,MATCH('Everyday Mileage Report'!T21,Col_Distance,),MATCH('Everyday Mileage Report'!T22,Row_Distance,)))</f>
        <v>0</v>
      </c>
      <c r="Y43" s="74">
        <f>IF(ISERROR(INDEX(DB_Distance,MATCH('Everyday Mileage Report'!U21,Col_Distance,),MATCH('Everyday Mileage Report'!U22,Row_Distance,))),0,INDEX(DB_Distance,MATCH('Everyday Mileage Report'!U21,Col_Distance,),MATCH('Everyday Mileage Report'!U22,Row_Distance,)))</f>
        <v>0</v>
      </c>
      <c r="Z43" s="74">
        <f>IF(ISERROR(INDEX(DB_Distance,MATCH('Everyday Mileage Report'!V21,Col_Distance,),MATCH('Everyday Mileage Report'!V22,Row_Distance,))),0,INDEX(DB_Distance,MATCH('Everyday Mileage Report'!V21,Col_Distance,),MATCH('Everyday Mileage Report'!V22,Row_Distance,)))</f>
        <v>0</v>
      </c>
      <c r="AA43" s="74">
        <f>IF(ISERROR(INDEX(DB_Distance,MATCH('Everyday Mileage Report'!W21,Col_Distance,),MATCH('Everyday Mileage Report'!W22,Row_Distance,))),0,INDEX(DB_Distance,MATCH('Everyday Mileage Report'!W21,Col_Distance,),MATCH('Everyday Mileage Report'!W22,Row_Distance,)))</f>
        <v>0</v>
      </c>
      <c r="AB43" s="74">
        <f>IF(ISERROR(INDEX(DB_Distance,MATCH('Everyday Mileage Report'!X21,Col_Distance,),MATCH('Everyday Mileage Report'!X22,Row_Distance,))),0,INDEX(DB_Distance,MATCH('Everyday Mileage Report'!X21,Col_Distance,),MATCH('Everyday Mileage Report'!X22,Row_Distance,)))</f>
        <v>0</v>
      </c>
      <c r="AC43" s="74">
        <f>IF(ISERROR(INDEX(DB_Distance,MATCH('Everyday Mileage Report'!Y21,Col_Distance,),MATCH('Everyday Mileage Report'!Y22,Row_Distance,))),0,INDEX(DB_Distance,MATCH('Everyday Mileage Report'!Y21,Col_Distance,),MATCH('Everyday Mileage Report'!Y22,Row_Distance,)))</f>
        <v>0</v>
      </c>
      <c r="AD43" s="74">
        <f>IF(ISERROR(INDEX(DB_Distance,MATCH('Everyday Mileage Report'!Z21,Col_Distance,),MATCH('Everyday Mileage Report'!Z22,Row_Distance,))),0,INDEX(DB_Distance,MATCH('Everyday Mileage Report'!Z21,Col_Distance,),MATCH('Everyday Mileage Report'!Z22,Row_Distance,)))</f>
        <v>0</v>
      </c>
      <c r="AE43" s="74">
        <f>IF(ISERROR(INDEX(DB_Distance,MATCH('Everyday Mileage Report'!AA21,Col_Distance,),MATCH('Everyday Mileage Report'!AA22,Row_Distance,))),0,INDEX(DB_Distance,MATCH('Everyday Mileage Report'!AA21,Col_Distance,),MATCH('Everyday Mileage Report'!AA22,Row_Distance,)))</f>
        <v>0</v>
      </c>
      <c r="AF43" s="74">
        <f>IF(ISERROR(INDEX(DB_Distance,MATCH('Everyday Mileage Report'!AB21,Col_Distance,),MATCH('Everyday Mileage Report'!AB22,Row_Distance,))),0,INDEX(DB_Distance,MATCH('Everyday Mileage Report'!AB21,Col_Distance,),MATCH('Everyday Mileage Report'!AB22,Row_Distance,)))</f>
        <v>0</v>
      </c>
      <c r="AG43" s="74">
        <f>IF(ISERROR(INDEX(DB_Distance,MATCH('Everyday Mileage Report'!AC21,Col_Distance,),MATCH('Everyday Mileage Report'!AC22,Row_Distance,))),0,INDEX(DB_Distance,MATCH('Everyday Mileage Report'!AC21,Col_Distance,),MATCH('Everyday Mileage Report'!AC22,Row_Distance,)))</f>
        <v>0</v>
      </c>
      <c r="AH43" s="74">
        <f>IF(ISERROR(INDEX(DB_Distance,MATCH('Everyday Mileage Report'!AD21,Col_Distance,),MATCH('Everyday Mileage Report'!AD22,Row_Distance,))),0,INDEX(DB_Distance,MATCH('Everyday Mileage Report'!AD21,Col_Distance,),MATCH('Everyday Mileage Report'!AD22,Row_Distance,)))</f>
        <v>0</v>
      </c>
      <c r="AI43" s="74">
        <f>IF(ISERROR(INDEX(DB_Distance,MATCH('Everyday Mileage Report'!AE21,Col_Distance,),MATCH('Everyday Mileage Report'!AE22,Row_Distance,))),0,INDEX(DB_Distance,MATCH('Everyday Mileage Report'!AE21,Col_Distance,),MATCH('Everyday Mileage Report'!AE22,Row_Distance,)))</f>
        <v>0</v>
      </c>
      <c r="AJ43" s="74">
        <f>IF(ISERROR(INDEX(DB_Distance,MATCH('Everyday Mileage Report'!AF21,Col_Distance,),MATCH('Everyday Mileage Report'!AF22,Row_Distance,))),0,INDEX(DB_Distance,MATCH('Everyday Mileage Report'!AF21,Col_Distance,),MATCH('Everyday Mileage Report'!AF22,Row_Distance,)))</f>
        <v>0</v>
      </c>
      <c r="AK43" s="74">
        <f>IF(ISERROR(INDEX(DB_Distance,MATCH('Everyday Mileage Report'!AG21,Col_Distance,),MATCH('Everyday Mileage Report'!AG22,Row_Distance,))),0,INDEX(DB_Distance,MATCH('Everyday Mileage Report'!AG21,Col_Distance,),MATCH('Everyday Mileage Report'!AG22,Row_Distance,)))</f>
        <v>0</v>
      </c>
      <c r="AL43" s="74">
        <f>IF(ISERROR(INDEX(DB_Distance,MATCH('Everyday Mileage Report'!AH21,Col_Distance,),MATCH('Everyday Mileage Report'!AH22,Row_Distance,))),0,INDEX(DB_Distance,MATCH('Everyday Mileage Report'!AH21,Col_Distance,),MATCH('Everyday Mileage Report'!AH22,Row_Distance,)))</f>
        <v>0</v>
      </c>
      <c r="AM43" s="75">
        <f>IF(ISERROR(INDEX(DB_Distance,MATCH('Everyday Mileage Report'!AI21,Col_Distance,),MATCH('Everyday Mileage Report'!AI22,Row_Distance,))),0,INDEX(DB_Distance,MATCH('Everyday Mileage Report'!AI21,Col_Distance,),MATCH('Everyday Mileage Report'!AI22,Row_Distance,)))</f>
        <v>0</v>
      </c>
      <c r="AO43" s="197"/>
      <c r="AP43" s="194"/>
      <c r="AQ43" s="189"/>
      <c r="AR43" s="197"/>
      <c r="AS43" s="193"/>
      <c r="AT43" s="193"/>
      <c r="AU43" s="193"/>
      <c r="AV43" s="194"/>
    </row>
    <row r="44" spans="2:48" ht="15" customHeight="1" x14ac:dyDescent="0.25">
      <c r="B44" s="197"/>
      <c r="C44" s="193"/>
      <c r="D44" s="193"/>
      <c r="E44" s="193"/>
      <c r="F44" s="193"/>
      <c r="G44" s="194"/>
      <c r="H44" s="95" t="s">
        <v>160</v>
      </c>
      <c r="I44" s="74">
        <f>IF(ISERROR(INDEX(DB_Distance,MATCH('Everyday Mileage Report'!E23,Col_Distance,),MATCH('Everyday Mileage Report'!E24,Row_Distance,))),0,INDEX(DB_Distance,MATCH('Everyday Mileage Report'!E23,Col_Distance,),MATCH('Everyday Mileage Report'!E24,Row_Distance,)))</f>
        <v>0</v>
      </c>
      <c r="J44" s="74">
        <f>IF(ISERROR(INDEX(DB_Distance,MATCH('Everyday Mileage Report'!F23,Col_Distance,),MATCH('Everyday Mileage Report'!F24,Row_Distance,))),0,INDEX(DB_Distance,MATCH('Everyday Mileage Report'!F23,Col_Distance,),MATCH('Everyday Mileage Report'!F24,Row_Distance,)))</f>
        <v>0</v>
      </c>
      <c r="K44" s="74">
        <f>IF(ISERROR(INDEX(DB_Distance,MATCH('Everyday Mileage Report'!G23,Col_Distance,),MATCH('Everyday Mileage Report'!G24,Row_Distance,))),0,INDEX(DB_Distance,MATCH('Everyday Mileage Report'!G23,Col_Distance,),MATCH('Everyday Mileage Report'!G24,Row_Distance,)))</f>
        <v>0</v>
      </c>
      <c r="L44" s="74">
        <f>IF(ISERROR(INDEX(DB_Distance,MATCH('Everyday Mileage Report'!H23,Col_Distance,),MATCH('Everyday Mileage Report'!H24,Row_Distance,))),0,INDEX(DB_Distance,MATCH('Everyday Mileage Report'!H23,Col_Distance,),MATCH('Everyday Mileage Report'!H24,Row_Distance,)))</f>
        <v>0</v>
      </c>
      <c r="M44" s="74">
        <f>IF(ISERROR(INDEX(DB_Distance,MATCH('Everyday Mileage Report'!I23,Col_Distance,),MATCH('Everyday Mileage Report'!I24,Row_Distance,))),0,INDEX(DB_Distance,MATCH('Everyday Mileage Report'!I23,Col_Distance,),MATCH('Everyday Mileage Report'!I24,Row_Distance,)))</f>
        <v>0</v>
      </c>
      <c r="N44" s="74">
        <f>IF(ISERROR(INDEX(DB_Distance,MATCH('Everyday Mileage Report'!J23,Col_Distance,),MATCH('Everyday Mileage Report'!J24,Row_Distance,))),0,INDEX(DB_Distance,MATCH('Everyday Mileage Report'!J23,Col_Distance,),MATCH('Everyday Mileage Report'!J24,Row_Distance,)))</f>
        <v>0</v>
      </c>
      <c r="O44" s="74">
        <f>IF(ISERROR(INDEX(DB_Distance,MATCH('Everyday Mileage Report'!K23,Col_Distance,),MATCH('Everyday Mileage Report'!K24,Row_Distance,))),0,INDEX(DB_Distance,MATCH('Everyday Mileage Report'!K23,Col_Distance,),MATCH('Everyday Mileage Report'!K24,Row_Distance,)))</f>
        <v>0</v>
      </c>
      <c r="P44" s="74">
        <f>IF(ISERROR(INDEX(DB_Distance,MATCH('Everyday Mileage Report'!L23,Col_Distance,),MATCH('Everyday Mileage Report'!L24,Row_Distance,))),0,INDEX(DB_Distance,MATCH('Everyday Mileage Report'!L23,Col_Distance,),MATCH('Everyday Mileage Report'!L24,Row_Distance,)))</f>
        <v>0</v>
      </c>
      <c r="Q44" s="74">
        <f>IF(ISERROR(INDEX(DB_Distance,MATCH('Everyday Mileage Report'!M23,Col_Distance,),MATCH('Everyday Mileage Report'!M24,Row_Distance,))),0,INDEX(DB_Distance,MATCH('Everyday Mileage Report'!M23,Col_Distance,),MATCH('Everyday Mileage Report'!M24,Row_Distance,)))</f>
        <v>0</v>
      </c>
      <c r="R44" s="74">
        <f>IF(ISERROR(INDEX(DB_Distance,MATCH('Everyday Mileage Report'!N23,Col_Distance,),MATCH('Everyday Mileage Report'!N24,Row_Distance,))),0,INDEX(DB_Distance,MATCH('Everyday Mileage Report'!N23,Col_Distance,),MATCH('Everyday Mileage Report'!N24,Row_Distance,)))</f>
        <v>0</v>
      </c>
      <c r="S44" s="74">
        <f>IF(ISERROR(INDEX(DB_Distance,MATCH('Everyday Mileage Report'!O23,Col_Distance,),MATCH('Everyday Mileage Report'!O24,Row_Distance,))),0,INDEX(DB_Distance,MATCH('Everyday Mileage Report'!O23,Col_Distance,),MATCH('Everyday Mileage Report'!O24,Row_Distance,)))</f>
        <v>0</v>
      </c>
      <c r="T44" s="74">
        <f>IF(ISERROR(INDEX(DB_Distance,MATCH('Everyday Mileage Report'!P23,Col_Distance,),MATCH('Everyday Mileage Report'!P24,Row_Distance,))),0,INDEX(DB_Distance,MATCH('Everyday Mileage Report'!P23,Col_Distance,),MATCH('Everyday Mileage Report'!P24,Row_Distance,)))</f>
        <v>0</v>
      </c>
      <c r="U44" s="74">
        <f>IF(ISERROR(INDEX(DB_Distance,MATCH('Everyday Mileage Report'!Q23,Col_Distance,),MATCH('Everyday Mileage Report'!Q24,Row_Distance,))),0,INDEX(DB_Distance,MATCH('Everyday Mileage Report'!Q23,Col_Distance,),MATCH('Everyday Mileage Report'!Q24,Row_Distance,)))</f>
        <v>0</v>
      </c>
      <c r="V44" s="74">
        <f>IF(ISERROR(INDEX(DB_Distance,MATCH('Everyday Mileage Report'!R23,Col_Distance,),MATCH('Everyday Mileage Report'!R24,Row_Distance,))),0,INDEX(DB_Distance,MATCH('Everyday Mileage Report'!R23,Col_Distance,),MATCH('Everyday Mileage Report'!R24,Row_Distance,)))</f>
        <v>0</v>
      </c>
      <c r="W44" s="74">
        <f>IF(ISERROR(INDEX(DB_Distance,MATCH('Everyday Mileage Report'!S23,Col_Distance,),MATCH('Everyday Mileage Report'!S24,Row_Distance,))),0,INDEX(DB_Distance,MATCH('Everyday Mileage Report'!S23,Col_Distance,),MATCH('Everyday Mileage Report'!S24,Row_Distance,)))</f>
        <v>0</v>
      </c>
      <c r="X44" s="74">
        <f>IF(ISERROR(INDEX(DB_Distance,MATCH('Everyday Mileage Report'!T23,Col_Distance,),MATCH('Everyday Mileage Report'!T24,Row_Distance,))),0,INDEX(DB_Distance,MATCH('Everyday Mileage Report'!T23,Col_Distance,),MATCH('Everyday Mileage Report'!T24,Row_Distance,)))</f>
        <v>0</v>
      </c>
      <c r="Y44" s="74">
        <f>IF(ISERROR(INDEX(DB_Distance,MATCH('Everyday Mileage Report'!U23,Col_Distance,),MATCH('Everyday Mileage Report'!U24,Row_Distance,))),0,INDEX(DB_Distance,MATCH('Everyday Mileage Report'!U23,Col_Distance,),MATCH('Everyday Mileage Report'!U24,Row_Distance,)))</f>
        <v>0</v>
      </c>
      <c r="Z44" s="74">
        <f>IF(ISERROR(INDEX(DB_Distance,MATCH('Everyday Mileage Report'!V23,Col_Distance,),MATCH('Everyday Mileage Report'!V24,Row_Distance,))),0,INDEX(DB_Distance,MATCH('Everyday Mileage Report'!V23,Col_Distance,),MATCH('Everyday Mileage Report'!V24,Row_Distance,)))</f>
        <v>0</v>
      </c>
      <c r="AA44" s="74">
        <f>IF(ISERROR(INDEX(DB_Distance,MATCH('Everyday Mileage Report'!W23,Col_Distance,),MATCH('Everyday Mileage Report'!W24,Row_Distance,))),0,INDEX(DB_Distance,MATCH('Everyday Mileage Report'!W23,Col_Distance,),MATCH('Everyday Mileage Report'!W24,Row_Distance,)))</f>
        <v>0</v>
      </c>
      <c r="AB44" s="74">
        <f>IF(ISERROR(INDEX(DB_Distance,MATCH('Everyday Mileage Report'!X23,Col_Distance,),MATCH('Everyday Mileage Report'!X24,Row_Distance,))),0,INDEX(DB_Distance,MATCH('Everyday Mileage Report'!X23,Col_Distance,),MATCH('Everyday Mileage Report'!X24,Row_Distance,)))</f>
        <v>0</v>
      </c>
      <c r="AC44" s="74">
        <f>IF(ISERROR(INDEX(DB_Distance,MATCH('Everyday Mileage Report'!Y23,Col_Distance,),MATCH('Everyday Mileage Report'!Y24,Row_Distance,))),0,INDEX(DB_Distance,MATCH('Everyday Mileage Report'!Y23,Col_Distance,),MATCH('Everyday Mileage Report'!Y24,Row_Distance,)))</f>
        <v>0</v>
      </c>
      <c r="AD44" s="74">
        <f>IF(ISERROR(INDEX(DB_Distance,MATCH('Everyday Mileage Report'!Z23,Col_Distance,),MATCH('Everyday Mileage Report'!Z24,Row_Distance,))),0,INDEX(DB_Distance,MATCH('Everyday Mileage Report'!Z23,Col_Distance,),MATCH('Everyday Mileage Report'!Z24,Row_Distance,)))</f>
        <v>0</v>
      </c>
      <c r="AE44" s="74">
        <f>IF(ISERROR(INDEX(DB_Distance,MATCH('Everyday Mileage Report'!AA23,Col_Distance,),MATCH('Everyday Mileage Report'!AA24,Row_Distance,))),0,INDEX(DB_Distance,MATCH('Everyday Mileage Report'!AA23,Col_Distance,),MATCH('Everyday Mileage Report'!AA24,Row_Distance,)))</f>
        <v>0</v>
      </c>
      <c r="AF44" s="74">
        <f>IF(ISERROR(INDEX(DB_Distance,MATCH('Everyday Mileage Report'!AB23,Col_Distance,),MATCH('Everyday Mileage Report'!AB24,Row_Distance,))),0,INDEX(DB_Distance,MATCH('Everyday Mileage Report'!AB23,Col_Distance,),MATCH('Everyday Mileage Report'!AB24,Row_Distance,)))</f>
        <v>0</v>
      </c>
      <c r="AG44" s="74">
        <f>IF(ISERROR(INDEX(DB_Distance,MATCH('Everyday Mileage Report'!AC23,Col_Distance,),MATCH('Everyday Mileage Report'!AC24,Row_Distance,))),0,INDEX(DB_Distance,MATCH('Everyday Mileage Report'!AC23,Col_Distance,),MATCH('Everyday Mileage Report'!AC24,Row_Distance,)))</f>
        <v>0</v>
      </c>
      <c r="AH44" s="74">
        <f>IF(ISERROR(INDEX(DB_Distance,MATCH('Everyday Mileage Report'!AD23,Col_Distance,),MATCH('Everyday Mileage Report'!AD24,Row_Distance,))),0,INDEX(DB_Distance,MATCH('Everyday Mileage Report'!AD23,Col_Distance,),MATCH('Everyday Mileage Report'!AD24,Row_Distance,)))</f>
        <v>0</v>
      </c>
      <c r="AI44" s="74">
        <f>IF(ISERROR(INDEX(DB_Distance,MATCH('Everyday Mileage Report'!AE23,Col_Distance,),MATCH('Everyday Mileage Report'!AE24,Row_Distance,))),0,INDEX(DB_Distance,MATCH('Everyday Mileage Report'!AE23,Col_Distance,),MATCH('Everyday Mileage Report'!AE24,Row_Distance,)))</f>
        <v>0</v>
      </c>
      <c r="AJ44" s="74">
        <f>IF(ISERROR(INDEX(DB_Distance,MATCH('Everyday Mileage Report'!AF23,Col_Distance,),MATCH('Everyday Mileage Report'!AF24,Row_Distance,))),0,INDEX(DB_Distance,MATCH('Everyday Mileage Report'!AF23,Col_Distance,),MATCH('Everyday Mileage Report'!AF24,Row_Distance,)))</f>
        <v>0</v>
      </c>
      <c r="AK44" s="74">
        <f>IF(ISERROR(INDEX(DB_Distance,MATCH('Everyday Mileage Report'!AG23,Col_Distance,),MATCH('Everyday Mileage Report'!AG24,Row_Distance,))),0,INDEX(DB_Distance,MATCH('Everyday Mileage Report'!AG23,Col_Distance,),MATCH('Everyday Mileage Report'!AG24,Row_Distance,)))</f>
        <v>0</v>
      </c>
      <c r="AL44" s="74">
        <f>IF(ISERROR(INDEX(DB_Distance,MATCH('Everyday Mileage Report'!AH23,Col_Distance,),MATCH('Everyday Mileage Report'!AH24,Row_Distance,))),0,INDEX(DB_Distance,MATCH('Everyday Mileage Report'!AH23,Col_Distance,),MATCH('Everyday Mileage Report'!AH24,Row_Distance,)))</f>
        <v>0</v>
      </c>
      <c r="AM44" s="75">
        <f>IF(ISERROR(INDEX(DB_Distance,MATCH('Everyday Mileage Report'!AI23,Col_Distance,),MATCH('Everyday Mileage Report'!AI24,Row_Distance,))),0,INDEX(DB_Distance,MATCH('Everyday Mileage Report'!AI23,Col_Distance,),MATCH('Everyday Mileage Report'!AI24,Row_Distance,)))</f>
        <v>0</v>
      </c>
      <c r="AO44" s="197"/>
      <c r="AP44" s="194"/>
      <c r="AQ44" s="189"/>
      <c r="AR44" s="197"/>
      <c r="AS44" s="193"/>
      <c r="AT44" s="193"/>
      <c r="AU44" s="193"/>
      <c r="AV44" s="194"/>
    </row>
    <row r="45" spans="2:48" ht="15" customHeight="1" x14ac:dyDescent="0.25">
      <c r="B45" s="197"/>
      <c r="C45" s="193"/>
      <c r="D45" s="193"/>
      <c r="E45" s="193"/>
      <c r="F45" s="193"/>
      <c r="G45" s="194"/>
      <c r="H45" s="208" t="s">
        <v>180</v>
      </c>
      <c r="I45" s="209"/>
      <c r="J45" s="209"/>
      <c r="K45" s="209"/>
      <c r="L45" s="209"/>
      <c r="M45" s="209"/>
      <c r="N45" s="210"/>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117" t="s">
        <v>122</v>
      </c>
      <c r="AL45" s="118"/>
      <c r="AM45" s="94">
        <f>'Everyday Mileage Report'!AG30</f>
        <v>0</v>
      </c>
      <c r="AO45" s="197"/>
      <c r="AP45" s="194"/>
      <c r="AQ45" s="189"/>
      <c r="AR45" s="197"/>
      <c r="AS45" s="193"/>
      <c r="AT45" s="193"/>
      <c r="AU45" s="193"/>
      <c r="AV45" s="194"/>
    </row>
    <row r="46" spans="2:48" ht="15" customHeight="1" x14ac:dyDescent="0.25">
      <c r="B46" s="197"/>
      <c r="C46" s="193"/>
      <c r="D46" s="193"/>
      <c r="E46" s="193"/>
      <c r="F46" s="193"/>
      <c r="G46" s="194"/>
      <c r="H46" s="200"/>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71" t="s">
        <v>188</v>
      </c>
      <c r="AL46" s="121"/>
      <c r="AM46" s="75">
        <f>SUM('Everyday Mileage Report'!E25:AI25)</f>
        <v>0</v>
      </c>
      <c r="AO46" s="197"/>
      <c r="AP46" s="194"/>
      <c r="AQ46" s="189"/>
      <c r="AR46" s="197"/>
      <c r="AS46" s="193"/>
      <c r="AT46" s="193"/>
      <c r="AU46" s="193"/>
      <c r="AV46" s="194"/>
    </row>
    <row r="47" spans="2:48" ht="15" customHeight="1" x14ac:dyDescent="0.25">
      <c r="B47" s="197"/>
      <c r="C47" s="193"/>
      <c r="D47" s="193"/>
      <c r="E47" s="193"/>
      <c r="F47" s="193"/>
      <c r="G47" s="194"/>
      <c r="H47" s="200"/>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117" t="s">
        <v>175</v>
      </c>
      <c r="AL47" s="118"/>
      <c r="AM47" s="94">
        <f>SUM(Total_AllDays)</f>
        <v>0</v>
      </c>
      <c r="AO47" s="197"/>
      <c r="AP47" s="194"/>
      <c r="AQ47" s="189"/>
      <c r="AR47" s="197"/>
      <c r="AS47" s="193"/>
      <c r="AT47" s="193"/>
      <c r="AU47" s="193"/>
      <c r="AV47" s="194"/>
    </row>
    <row r="48" spans="2:48" ht="15" customHeight="1" thickBot="1" x14ac:dyDescent="0.3">
      <c r="B48" s="198"/>
      <c r="C48" s="195"/>
      <c r="D48" s="195"/>
      <c r="E48" s="195"/>
      <c r="F48" s="195"/>
      <c r="G48" s="196"/>
      <c r="H48" s="202"/>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119" t="s">
        <v>189</v>
      </c>
      <c r="AL48" s="120"/>
      <c r="AM48" s="98">
        <f>IF(ISERROR(Total_Miles),0,Total_Miles)</f>
        <v>0</v>
      </c>
      <c r="AO48" s="198"/>
      <c r="AP48" s="196"/>
      <c r="AQ48" s="190"/>
      <c r="AR48" s="198"/>
      <c r="AS48" s="195"/>
      <c r="AT48" s="195"/>
      <c r="AU48" s="195"/>
      <c r="AV48" s="196"/>
    </row>
    <row r="49" ht="15" customHeight="1" thickTop="1" x14ac:dyDescent="0.25"/>
  </sheetData>
  <sheetProtection algorithmName="SHA-512" hashValue="UkcI6iGAWKsWeu2TPgUVIwPqMT682nad96IwujnvkJ0j0FvqvB7P2cuzH/k/FJTkw0zFDlaV5amae+SLEeXl0A==" saltValue="sekVjhjvp8rWthpu79fHCg==" spinCount="100000" sheet="1" objects="1" scenarios="1" selectLockedCells="1"/>
  <sortState ref="AO8:AP38">
    <sortCondition ref="AO8:AO38"/>
  </sortState>
  <mergeCells count="5">
    <mergeCell ref="AR2:AV2"/>
    <mergeCell ref="B2:D2"/>
    <mergeCell ref="F2:G2"/>
    <mergeCell ref="AL2:AN2"/>
    <mergeCell ref="H2:AK2"/>
  </mergeCells>
  <pageMargins left="0.7" right="0.7" top="0.75" bottom="0.75" header="0.3" footer="0.3"/>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79</vt:i4>
      </vt:variant>
    </vt:vector>
  </HeadingPairs>
  <TitlesOfParts>
    <vt:vector size="83" baseType="lpstr">
      <vt:lpstr>Everyday Mileage Report</vt:lpstr>
      <vt:lpstr>Meal and Travel Report</vt:lpstr>
      <vt:lpstr>Occasional Mileage Report</vt:lpstr>
      <vt:lpstr>Control Sheet</vt:lpstr>
      <vt:lpstr>Cell_Expense</vt:lpstr>
      <vt:lpstr>Choose_Building</vt:lpstr>
      <vt:lpstr>Choose_Destination</vt:lpstr>
      <vt:lpstr>Choose_Month</vt:lpstr>
      <vt:lpstr>Col_AM</vt:lpstr>
      <vt:lpstr>Col_BOE</vt:lpstr>
      <vt:lpstr>Col_CE</vt:lpstr>
      <vt:lpstr>Col_CM</vt:lpstr>
      <vt:lpstr>Col_CP</vt:lpstr>
      <vt:lpstr>Col_DE</vt:lpstr>
      <vt:lpstr>Col_Distance</vt:lpstr>
      <vt:lpstr>Col_GS</vt:lpstr>
      <vt:lpstr>Col_HS</vt:lpstr>
      <vt:lpstr>Col_KE</vt:lpstr>
      <vt:lpstr>Col_LCR</vt:lpstr>
      <vt:lpstr>Col_LIB</vt:lpstr>
      <vt:lpstr>Col_Location</vt:lpstr>
      <vt:lpstr>Col_Location_Code</vt:lpstr>
      <vt:lpstr>Col_ME</vt:lpstr>
      <vt:lpstr>Col_PS</vt:lpstr>
      <vt:lpstr>Col_RP</vt:lpstr>
      <vt:lpstr>Col_RRP</vt:lpstr>
      <vt:lpstr>Col_SC</vt:lpstr>
      <vt:lpstr>Col_SE</vt:lpstr>
      <vt:lpstr>Col_SG</vt:lpstr>
      <vt:lpstr>Col_SS</vt:lpstr>
      <vt:lpstr>Col_WE</vt:lpstr>
      <vt:lpstr>Col_WW</vt:lpstr>
      <vt:lpstr>Col_ZE</vt:lpstr>
      <vt:lpstr>DB_Distance</vt:lpstr>
      <vt:lpstr>DB_Location</vt:lpstr>
      <vt:lpstr>Input_Breakfast</vt:lpstr>
      <vt:lpstr>Input_Date</vt:lpstr>
      <vt:lpstr>Input_Dinner</vt:lpstr>
      <vt:lpstr>Input_Itinerary</vt:lpstr>
      <vt:lpstr>Input_Miles</vt:lpstr>
      <vt:lpstr>Input_PO</vt:lpstr>
      <vt:lpstr>IRS_Rate</vt:lpstr>
      <vt:lpstr>List_Expense</vt:lpstr>
      <vt:lpstr>'Control Sheet'!Print_Area</vt:lpstr>
      <vt:lpstr>'Everyday Mileage Report'!Print_Area</vt:lpstr>
      <vt:lpstr>'Meal and Travel Report'!Print_Area</vt:lpstr>
      <vt:lpstr>'Occasional Mileage Report'!Print_Area</vt:lpstr>
      <vt:lpstr>Row_Distance</vt:lpstr>
      <vt:lpstr>Row_Location</vt:lpstr>
      <vt:lpstr>Total_AllDays</vt:lpstr>
      <vt:lpstr>Total_Day1</vt:lpstr>
      <vt:lpstr>Total_Day10</vt:lpstr>
      <vt:lpstr>Total_Day11</vt:lpstr>
      <vt:lpstr>Total_Day12</vt:lpstr>
      <vt:lpstr>Total_Day13</vt:lpstr>
      <vt:lpstr>Total_Day14</vt:lpstr>
      <vt:lpstr>Total_Day15</vt:lpstr>
      <vt:lpstr>Total_Day16</vt:lpstr>
      <vt:lpstr>Total_Day17</vt:lpstr>
      <vt:lpstr>Total_Day18</vt:lpstr>
      <vt:lpstr>Total_Day19</vt:lpstr>
      <vt:lpstr>Total_Day2</vt:lpstr>
      <vt:lpstr>Total_Day20</vt:lpstr>
      <vt:lpstr>Total_Day21</vt:lpstr>
      <vt:lpstr>Total_Day22</vt:lpstr>
      <vt:lpstr>Total_Day23</vt:lpstr>
      <vt:lpstr>Total_Day24</vt:lpstr>
      <vt:lpstr>Total_Day25</vt:lpstr>
      <vt:lpstr>Total_Day26</vt:lpstr>
      <vt:lpstr>Total_Day27</vt:lpstr>
      <vt:lpstr>Total_Day28</vt:lpstr>
      <vt:lpstr>Total_Day29</vt:lpstr>
      <vt:lpstr>Total_Day3</vt:lpstr>
      <vt:lpstr>Total_Day30</vt:lpstr>
      <vt:lpstr>Total_Day31</vt:lpstr>
      <vt:lpstr>Total_Day4</vt:lpstr>
      <vt:lpstr>Total_Day5</vt:lpstr>
      <vt:lpstr>Total_Day6</vt:lpstr>
      <vt:lpstr>Total_Day7</vt:lpstr>
      <vt:lpstr>Total_Day8</vt:lpstr>
      <vt:lpstr>Total_Day9</vt:lpstr>
      <vt:lpstr>Total_Miles_Meal</vt:lpstr>
      <vt:lpstr>Total_Miles_Occasional</vt:lpstr>
    </vt:vector>
  </TitlesOfParts>
  <Company>Strongsville City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Treasurer's Office</dc:creator>
  <cp:lastModifiedBy>George Anagnostou</cp:lastModifiedBy>
  <cp:lastPrinted>2020-01-21T19:35:05Z</cp:lastPrinted>
  <dcterms:created xsi:type="dcterms:W3CDTF">2007-01-05T20:30:09Z</dcterms:created>
  <dcterms:modified xsi:type="dcterms:W3CDTF">2022-04-18T20:19:21Z</dcterms:modified>
</cp:coreProperties>
</file>